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012" windowWidth="25440" windowHeight="13056" activeTab="0"/>
  </bookViews>
  <sheets>
    <sheet name="Прайс весна 23" sheetId="1" r:id="rId1"/>
  </sheets>
  <definedNames>
    <definedName name="_xlfn.CONCAT" hidden="1">#NAME?</definedName>
    <definedName name="_xlnm.Print_Area" localSheetId="0">'Прайс весна 23'!$A$1:$O$281</definedName>
  </definedNames>
  <calcPr fullCalcOnLoad="1"/>
</workbook>
</file>

<file path=xl/sharedStrings.xml><?xml version="1.0" encoding="utf-8"?>
<sst xmlns="http://schemas.openxmlformats.org/spreadsheetml/2006/main" count="963" uniqueCount="482">
  <si>
    <t>Цена</t>
  </si>
  <si>
    <t>Свободно</t>
  </si>
  <si>
    <t>Всего</t>
  </si>
  <si>
    <t>Бронь</t>
  </si>
  <si>
    <t>Куда бронь</t>
  </si>
  <si>
    <t>Место</t>
  </si>
  <si>
    <t>Состояние</t>
  </si>
  <si>
    <t>Источник</t>
  </si>
  <si>
    <t>Год поступления</t>
  </si>
  <si>
    <t>Д</t>
  </si>
  <si>
    <t>П</t>
  </si>
  <si>
    <t>Лесодар</t>
  </si>
  <si>
    <t>Успех</t>
  </si>
  <si>
    <t>копанки</t>
  </si>
  <si>
    <t>поля</t>
  </si>
  <si>
    <t>семена</t>
  </si>
  <si>
    <t>ДЗ</t>
  </si>
  <si>
    <t>черенки</t>
  </si>
  <si>
    <t>Т 3</t>
  </si>
  <si>
    <t>Drummondi</t>
  </si>
  <si>
    <t>Сахалинзеленстрой</t>
  </si>
  <si>
    <t>поле</t>
  </si>
  <si>
    <t>Evereste</t>
  </si>
  <si>
    <t>Atropurpurea</t>
  </si>
  <si>
    <t>Агро</t>
  </si>
  <si>
    <t>Phantom</t>
  </si>
  <si>
    <t>Gouchaultii</t>
  </si>
  <si>
    <t>Elegantissima</t>
  </si>
  <si>
    <t>Aurea</t>
  </si>
  <si>
    <t>Rosea</t>
  </si>
  <si>
    <t>Goldfinger</t>
  </si>
  <si>
    <t>СГП</t>
  </si>
  <si>
    <t>Grefsheim</t>
  </si>
  <si>
    <t>Golden Princess</t>
  </si>
  <si>
    <t>Goldflame</t>
  </si>
  <si>
    <t>Little Princess</t>
  </si>
  <si>
    <t>Crispa</t>
  </si>
  <si>
    <t>Maluch</t>
  </si>
  <si>
    <t>Linwood</t>
  </si>
  <si>
    <t>Virginal</t>
  </si>
  <si>
    <t xml:space="preserve"> </t>
  </si>
  <si>
    <t>Внуково</t>
  </si>
  <si>
    <t>Fat Albert</t>
  </si>
  <si>
    <t>ЮЛХ</t>
  </si>
  <si>
    <t>рынок</t>
  </si>
  <si>
    <t>Blue Carpet</t>
  </si>
  <si>
    <t>var. Mugus</t>
  </si>
  <si>
    <t>Danica</t>
  </si>
  <si>
    <t>Mr. Bowling Ball</t>
  </si>
  <si>
    <t>??</t>
  </si>
  <si>
    <t>Цена, руб.</t>
  </si>
  <si>
    <t>ПМ, Успех</t>
  </si>
  <si>
    <t>О</t>
  </si>
  <si>
    <t>П/Д</t>
  </si>
  <si>
    <t>19-21</t>
  </si>
  <si>
    <t>Plena</t>
  </si>
  <si>
    <t>уценка (сухобочины)</t>
  </si>
  <si>
    <t>искривлённый ствол</t>
  </si>
  <si>
    <t>Pumilio</t>
  </si>
  <si>
    <t>Danica (уценка)</t>
  </si>
  <si>
    <t>Rancho</t>
  </si>
  <si>
    <t>16-18</t>
  </si>
  <si>
    <t>500-900</t>
  </si>
  <si>
    <t>уценка</t>
  </si>
  <si>
    <t>18-20</t>
  </si>
  <si>
    <t>кассеты</t>
  </si>
  <si>
    <t>18-21</t>
  </si>
  <si>
    <t>Сорт (если есть), комментарий</t>
  </si>
  <si>
    <t>ПМ +Успех</t>
  </si>
  <si>
    <t>18-19</t>
  </si>
  <si>
    <t>20-21</t>
  </si>
  <si>
    <t>Tor</t>
  </si>
  <si>
    <t>14-15</t>
  </si>
  <si>
    <t>Abbotswood</t>
  </si>
  <si>
    <t>норм. состояние</t>
  </si>
  <si>
    <t>среднее состояние</t>
  </si>
  <si>
    <t>количество примерное</t>
  </si>
  <si>
    <t>указана ср. высота</t>
  </si>
  <si>
    <t>сорт под вопросом</t>
  </si>
  <si>
    <t>16, 20</t>
  </si>
  <si>
    <t>Лесодар, Успех</t>
  </si>
  <si>
    <t>Karl Foester</t>
  </si>
  <si>
    <t>Тепличный</t>
  </si>
  <si>
    <t>Amethyst</t>
  </si>
  <si>
    <t>~4 шт. уценка</t>
  </si>
  <si>
    <t>~5 шт. уценка</t>
  </si>
  <si>
    <t>формовка под куб</t>
  </si>
  <si>
    <t>обрезана "на пень"</t>
  </si>
  <si>
    <t>1700-2100</t>
  </si>
  <si>
    <t>Кузнечная</t>
  </si>
  <si>
    <t>Сентябрьская</t>
  </si>
  <si>
    <t>ФОК</t>
  </si>
  <si>
    <t>ДШИ</t>
  </si>
  <si>
    <t>Северная</t>
  </si>
  <si>
    <t>Bullata</t>
  </si>
  <si>
    <t>Granat</t>
  </si>
  <si>
    <t>Bumalda</t>
  </si>
  <si>
    <t>Лесково</t>
  </si>
  <si>
    <t>Diamant Rouge</t>
  </si>
  <si>
    <t>Fraise Melba</t>
  </si>
  <si>
    <t>Sundae Fraise</t>
  </si>
  <si>
    <t>17-19</t>
  </si>
  <si>
    <t>Nugget</t>
  </si>
  <si>
    <t>Red Baron</t>
  </si>
  <si>
    <t>ОКС Лесково</t>
  </si>
  <si>
    <t>ОКС Лесодар</t>
  </si>
  <si>
    <t>ЗКС Лесково</t>
  </si>
  <si>
    <t>Manon</t>
  </si>
  <si>
    <t>Галина Уланова</t>
  </si>
  <si>
    <t>Rossica Major</t>
  </si>
  <si>
    <t>ОКС Савватеевы</t>
  </si>
  <si>
    <t>Серебристая</t>
  </si>
  <si>
    <t>Водопад</t>
  </si>
  <si>
    <t>Олимпийский огонь</t>
  </si>
  <si>
    <t>ком, Агро</t>
  </si>
  <si>
    <t>C3 Савватеевы</t>
  </si>
  <si>
    <t>ф. Сизая</t>
  </si>
  <si>
    <t>Пр</t>
  </si>
  <si>
    <t>ф. Сизая (уценка)</t>
  </si>
  <si>
    <t>Raket, мств</t>
  </si>
  <si>
    <t>16-17</t>
  </si>
  <si>
    <t>Laura</t>
  </si>
  <si>
    <t>Royalty</t>
  </si>
  <si>
    <t>Чернавка</t>
  </si>
  <si>
    <t>ОКС Плант Маркет</t>
  </si>
  <si>
    <t>Длинноплодная</t>
  </si>
  <si>
    <t>Белый налив (Папировка)</t>
  </si>
  <si>
    <t>Жигулевское</t>
  </si>
  <si>
    <t>Bristol Ruby</t>
  </si>
  <si>
    <t>Golden Treasure</t>
  </si>
  <si>
    <t>ЗКС Савватеевы</t>
  </si>
  <si>
    <t>Superba</t>
  </si>
  <si>
    <t>Kleine Fontane</t>
  </si>
  <si>
    <t>Malepartus</t>
  </si>
  <si>
    <t>C3 Саватеевы</t>
  </si>
  <si>
    <t>Always Afternoon</t>
  </si>
  <si>
    <t>Strawberry Candy</t>
  </si>
  <si>
    <t>Albomarginata</t>
  </si>
  <si>
    <t>Wide Brim</t>
  </si>
  <si>
    <t>Heidebraut</t>
  </si>
  <si>
    <t>Ком Сахалинзеленстрой</t>
  </si>
  <si>
    <t>с Горького</t>
  </si>
  <si>
    <t>P9 7 Цветов</t>
  </si>
  <si>
    <t>Савватеевы</t>
  </si>
  <si>
    <t>Сарафановский</t>
  </si>
  <si>
    <t>поля (Ежкин, ЛЭП)</t>
  </si>
  <si>
    <t>лес</t>
  </si>
  <si>
    <t>семена, СФ БСИ</t>
  </si>
  <si>
    <t>ОКС Успех</t>
  </si>
  <si>
    <t>16-19</t>
  </si>
  <si>
    <t>ДЗ 11, 12</t>
  </si>
  <si>
    <t>ДЗ 14</t>
  </si>
  <si>
    <t>ДЗ 6</t>
  </si>
  <si>
    <t>ДЗ 13</t>
  </si>
  <si>
    <t>ДЗ 11</t>
  </si>
  <si>
    <t>ДЗ 12, 13</t>
  </si>
  <si>
    <t>ДЗ 6, 7, 8, 9</t>
  </si>
  <si>
    <t>ДЗ 6, 7</t>
  </si>
  <si>
    <t>ДЗ 7</t>
  </si>
  <si>
    <t>ДЗ 9, 10, 11</t>
  </si>
  <si>
    <t>ДЗ 2</t>
  </si>
  <si>
    <t>ДЗ 4</t>
  </si>
  <si>
    <t>ДЗ 3</t>
  </si>
  <si>
    <t>17-18</t>
  </si>
  <si>
    <t>ДЗ 1</t>
  </si>
  <si>
    <t>ДЗ 2, 4</t>
  </si>
  <si>
    <t>ДЗ 1, 4</t>
  </si>
  <si>
    <t>ДЗ 12</t>
  </si>
  <si>
    <t>ОК 1</t>
  </si>
  <si>
    <t>высота примерная</t>
  </si>
  <si>
    <t>ОК 1, 2, 3</t>
  </si>
  <si>
    <t>ОК 2</t>
  </si>
  <si>
    <t>ОК 3</t>
  </si>
  <si>
    <t>ОК 2, 3</t>
  </si>
  <si>
    <t>Плодовые деревья и кустарники</t>
  </si>
  <si>
    <t>Декоративные лиственные деревья</t>
  </si>
  <si>
    <t>Декоративные лиственные кустарники</t>
  </si>
  <si>
    <t>Декоративные многолетние растения</t>
  </si>
  <si>
    <t>Декоративные хвойные деревья</t>
  </si>
  <si>
    <t>Декоративные хвойные кустарники</t>
  </si>
  <si>
    <t>Страусник обыкновенный
Matteuccia struthiopteris</t>
  </si>
  <si>
    <t>Липа Максимовича
Tilia maximowicziana</t>
  </si>
  <si>
    <t>многоствольные</t>
  </si>
  <si>
    <t>видовой, Angel Gold, Luteus</t>
  </si>
  <si>
    <t>Smaragd (уценка)</t>
  </si>
  <si>
    <t>Декоративные лианы</t>
  </si>
  <si>
    <t>Early Sensation</t>
  </si>
  <si>
    <t>Unique</t>
  </si>
  <si>
    <t>Лель</t>
  </si>
  <si>
    <t>Владимирская</t>
  </si>
  <si>
    <t>Десертная Морозовой</t>
  </si>
  <si>
    <t>Видная</t>
  </si>
  <si>
    <t>Кафедральная</t>
  </si>
  <si>
    <t>Чижовская</t>
  </si>
  <si>
    <t>Волохова</t>
  </si>
  <si>
    <t>Янтарная Садко</t>
  </si>
  <si>
    <t>Бинар</t>
  </si>
  <si>
    <t>Изумрудное Ожерелье</t>
  </si>
  <si>
    <t>Белая фея</t>
  </si>
  <si>
    <t>Pink Lemonade</t>
  </si>
  <si>
    <t>Антоновка золотая</t>
  </si>
  <si>
    <t>Мечта</t>
  </si>
  <si>
    <t>Идеал</t>
  </si>
  <si>
    <t>Чермезина</t>
  </si>
  <si>
    <t>Sibirica</t>
  </si>
  <si>
    <t>Diabolo</t>
  </si>
  <si>
    <t>Luteus</t>
  </si>
  <si>
    <t>Rockery Gem</t>
  </si>
  <si>
    <t>Nova Zembla</t>
  </si>
  <si>
    <t>Blue Swede</t>
  </si>
  <si>
    <r>
      <t xml:space="preserve">Абрикос
</t>
    </r>
    <r>
      <rPr>
        <i/>
        <sz val="16"/>
        <color indexed="8"/>
        <rFont val="Georgia"/>
        <family val="1"/>
      </rPr>
      <t>Prunus armeniaca</t>
    </r>
  </si>
  <si>
    <r>
      <t xml:space="preserve">Вишня
</t>
    </r>
    <r>
      <rPr>
        <i/>
        <sz val="16"/>
        <color indexed="8"/>
        <rFont val="Georgia"/>
        <family val="1"/>
      </rPr>
      <t>Prunus cerasus</t>
    </r>
  </si>
  <si>
    <r>
      <t xml:space="preserve">Вишня войлочная
</t>
    </r>
    <r>
      <rPr>
        <i/>
        <sz val="16"/>
        <color indexed="8"/>
        <rFont val="Georgia"/>
        <family val="1"/>
      </rPr>
      <t>Prunus tomentosa</t>
    </r>
  </si>
  <si>
    <r>
      <t xml:space="preserve">Голубика садовая
</t>
    </r>
    <r>
      <rPr>
        <i/>
        <sz val="16"/>
        <color indexed="8"/>
        <rFont val="Georgia"/>
        <family val="1"/>
      </rPr>
      <t>Vaccinium corymbosum</t>
    </r>
  </si>
  <si>
    <r>
      <t xml:space="preserve">Груша обыкновенная
</t>
    </r>
    <r>
      <rPr>
        <i/>
        <sz val="16"/>
        <color indexed="8"/>
        <rFont val="Georgia"/>
        <family val="1"/>
      </rPr>
      <t>Pyrus communis</t>
    </r>
  </si>
  <si>
    <r>
      <t xml:space="preserve">Жимолость съедобная
</t>
    </r>
    <r>
      <rPr>
        <i/>
        <sz val="16"/>
        <color indexed="8"/>
        <rFont val="Georgia"/>
        <family val="1"/>
      </rPr>
      <t>Lonicera edulis</t>
    </r>
  </si>
  <si>
    <r>
      <t xml:space="preserve">Ирга ольхолистная
</t>
    </r>
    <r>
      <rPr>
        <i/>
        <sz val="16"/>
        <color indexed="8"/>
        <rFont val="Georgia"/>
        <family val="1"/>
      </rPr>
      <t>Amelanchier alnifolia</t>
    </r>
  </si>
  <si>
    <r>
      <t xml:space="preserve">Малина ремонтантная
</t>
    </r>
    <r>
      <rPr>
        <i/>
        <sz val="16"/>
        <color indexed="8"/>
        <rFont val="Georgia"/>
        <family val="1"/>
      </rPr>
      <t>Rubus idaeus</t>
    </r>
  </si>
  <si>
    <r>
      <t xml:space="preserve">Рябина черноплодная 
</t>
    </r>
    <r>
      <rPr>
        <i/>
        <sz val="16"/>
        <color indexed="8"/>
        <rFont val="Georgia"/>
        <family val="1"/>
      </rPr>
      <t>Аronia melanocarpa</t>
    </r>
  </si>
  <si>
    <r>
      <t xml:space="preserve">Смородина красная
</t>
    </r>
    <r>
      <rPr>
        <i/>
        <sz val="16"/>
        <color indexed="8"/>
        <rFont val="Georgia"/>
        <family val="1"/>
      </rPr>
      <t>Ribes rubrum</t>
    </r>
  </si>
  <si>
    <r>
      <t xml:space="preserve">Смородина черная
</t>
    </r>
    <r>
      <rPr>
        <i/>
        <sz val="16"/>
        <color indexed="8"/>
        <rFont val="Georgia"/>
        <family val="1"/>
      </rPr>
      <t>Ribes nigrum</t>
    </r>
  </si>
  <si>
    <r>
      <t xml:space="preserve">Черёмуха виргинская
</t>
    </r>
    <r>
      <rPr>
        <i/>
        <sz val="16"/>
        <color indexed="8"/>
        <rFont val="Georgia"/>
        <family val="1"/>
      </rPr>
      <t>Prunus virginiana</t>
    </r>
  </si>
  <si>
    <r>
      <t xml:space="preserve">Яблоня домашняя
</t>
    </r>
    <r>
      <rPr>
        <i/>
        <sz val="16"/>
        <color indexed="8"/>
        <rFont val="Georgia"/>
        <family val="1"/>
      </rPr>
      <t>Malus domestica</t>
    </r>
  </si>
  <si>
    <r>
      <t xml:space="preserve">Бархат амурский
</t>
    </r>
    <r>
      <rPr>
        <i/>
        <sz val="16"/>
        <color indexed="8"/>
        <rFont val="Georgia"/>
        <family val="1"/>
      </rPr>
      <t>Phellodуndron amurense</t>
    </r>
  </si>
  <si>
    <r>
      <t xml:space="preserve">Берёза плосколистная
</t>
    </r>
    <r>
      <rPr>
        <i/>
        <sz val="16"/>
        <color indexed="8"/>
        <rFont val="Georgia"/>
        <family val="1"/>
      </rPr>
      <t>Betula platyphylla</t>
    </r>
  </si>
  <si>
    <r>
      <t xml:space="preserve">Берёза повислая
</t>
    </r>
    <r>
      <rPr>
        <i/>
        <sz val="16"/>
        <color indexed="8"/>
        <rFont val="Georgia"/>
        <family val="1"/>
      </rPr>
      <t>Betula pendula</t>
    </r>
  </si>
  <si>
    <r>
      <t xml:space="preserve">Боярышник зеленомякотный
</t>
    </r>
    <r>
      <rPr>
        <i/>
        <sz val="16"/>
        <color indexed="8"/>
        <rFont val="Georgia"/>
        <family val="1"/>
      </rPr>
      <t>Crataegus chlorosarca</t>
    </r>
  </si>
  <si>
    <r>
      <t xml:space="preserve">Боярышник обыкновенный
</t>
    </r>
    <r>
      <rPr>
        <i/>
        <sz val="16"/>
        <color indexed="8"/>
        <rFont val="Georgia"/>
        <family val="1"/>
      </rPr>
      <t>Crataegus laevigata</t>
    </r>
  </si>
  <si>
    <r>
      <t xml:space="preserve">Вишня Саржента (сакура)
</t>
    </r>
    <r>
      <rPr>
        <i/>
        <sz val="16"/>
        <color indexed="8"/>
        <rFont val="Georgia"/>
        <family val="1"/>
      </rPr>
      <t>Prunus sargentii</t>
    </r>
  </si>
  <si>
    <r>
      <t xml:space="preserve">Дуб курчавенький
</t>
    </r>
    <r>
      <rPr>
        <i/>
        <sz val="16"/>
        <color indexed="8"/>
        <rFont val="Georgia"/>
        <family val="1"/>
      </rPr>
      <t>Quercus crispula</t>
    </r>
  </si>
  <si>
    <r>
      <t xml:space="preserve">Дуб курчавенький, черешчатый
</t>
    </r>
    <r>
      <rPr>
        <i/>
        <sz val="16"/>
        <color indexed="8"/>
        <rFont val="Georgia"/>
        <family val="1"/>
      </rPr>
      <t>Quercus crispula, Q. robur</t>
    </r>
  </si>
  <si>
    <r>
      <t xml:space="preserve">Ива белая
</t>
    </r>
    <r>
      <rPr>
        <i/>
        <sz val="16"/>
        <color indexed="8"/>
        <rFont val="Georgia"/>
        <family val="1"/>
      </rPr>
      <t>Salix alba</t>
    </r>
  </si>
  <si>
    <r>
      <t xml:space="preserve">Ива
</t>
    </r>
    <r>
      <rPr>
        <i/>
        <sz val="16"/>
        <color indexed="8"/>
        <rFont val="Georgia"/>
        <family val="1"/>
      </rPr>
      <t>Salix</t>
    </r>
  </si>
  <si>
    <r>
      <t xml:space="preserve">Ива ломкая
</t>
    </r>
    <r>
      <rPr>
        <i/>
        <sz val="16"/>
        <color indexed="8"/>
        <rFont val="Georgia"/>
        <family val="1"/>
      </rPr>
      <t>Salix × fragilis</t>
    </r>
  </si>
  <si>
    <r>
      <t xml:space="preserve">Ива Шверина
</t>
    </r>
    <r>
      <rPr>
        <i/>
        <sz val="16"/>
        <color indexed="8"/>
        <rFont val="Georgia"/>
        <family val="1"/>
      </rPr>
      <t>Salix schwerinii</t>
    </r>
  </si>
  <si>
    <r>
      <t xml:space="preserve">Клён Майра
</t>
    </r>
    <r>
      <rPr>
        <i/>
        <sz val="16"/>
        <color indexed="8"/>
        <rFont val="Georgia"/>
        <family val="1"/>
      </rPr>
      <t>Acer mayrii</t>
    </r>
  </si>
  <si>
    <r>
      <t xml:space="preserve">Клён остролистный
</t>
    </r>
    <r>
      <rPr>
        <i/>
        <sz val="16"/>
        <color indexed="8"/>
        <rFont val="Georgia"/>
        <family val="1"/>
      </rPr>
      <t>Acer platanoídes</t>
    </r>
  </si>
  <si>
    <r>
      <t xml:space="preserve">Конский каштан
</t>
    </r>
    <r>
      <rPr>
        <i/>
        <sz val="16"/>
        <color indexed="8"/>
        <rFont val="Georgia"/>
        <family val="1"/>
      </rPr>
      <t>Aesculus hippocastanum</t>
    </r>
  </si>
  <si>
    <r>
      <t xml:space="preserve">Липа крупнолистная
</t>
    </r>
    <r>
      <rPr>
        <i/>
        <sz val="16"/>
        <color indexed="8"/>
        <rFont val="Georgia"/>
        <family val="1"/>
      </rPr>
      <t>Tilia platyphyllos</t>
    </r>
  </si>
  <si>
    <r>
      <t xml:space="preserve">Липа сердцевидная
</t>
    </r>
    <r>
      <rPr>
        <i/>
        <sz val="16"/>
        <color indexed="8"/>
        <rFont val="Georgia"/>
        <family val="1"/>
      </rPr>
      <t>Tilia cordata</t>
    </r>
  </si>
  <si>
    <r>
      <t xml:space="preserve">Магнолия кобус
</t>
    </r>
    <r>
      <rPr>
        <i/>
        <sz val="16"/>
        <color indexed="8"/>
        <rFont val="Georgia"/>
        <family val="1"/>
      </rPr>
      <t>Magnolia kobus</t>
    </r>
  </si>
  <si>
    <r>
      <t xml:space="preserve">Орех маньчжурский и айлантолистный
</t>
    </r>
    <r>
      <rPr>
        <i/>
        <sz val="16"/>
        <color indexed="8"/>
        <rFont val="Georgia"/>
        <family val="1"/>
      </rPr>
      <t>Juglans mandshurica, J. ailantifolia</t>
    </r>
  </si>
  <si>
    <r>
      <t xml:space="preserve">Робиния псевдоакация
</t>
    </r>
    <r>
      <rPr>
        <i/>
        <sz val="16"/>
        <color indexed="8"/>
        <rFont val="Georgia"/>
        <family val="1"/>
      </rPr>
      <t>Robinia pseudoacacia</t>
    </r>
  </si>
  <si>
    <r>
      <t xml:space="preserve">Рябина обыкновенная
</t>
    </r>
    <r>
      <rPr>
        <i/>
        <sz val="16"/>
        <color indexed="8"/>
        <rFont val="Georgia"/>
        <family val="1"/>
      </rPr>
      <t>Sorbus aucuparia</t>
    </r>
  </si>
  <si>
    <r>
      <t xml:space="preserve">Тополь белый
</t>
    </r>
    <r>
      <rPr>
        <i/>
        <sz val="16"/>
        <color indexed="8"/>
        <rFont val="Georgia"/>
        <family val="1"/>
      </rPr>
      <t>Populus alba</t>
    </r>
  </si>
  <si>
    <r>
      <t xml:space="preserve">Черёмуха обыкновенная
</t>
    </r>
    <r>
      <rPr>
        <i/>
        <sz val="16"/>
        <color indexed="8"/>
        <rFont val="Georgia"/>
        <family val="1"/>
      </rPr>
      <t>Prunus padus</t>
    </r>
  </si>
  <si>
    <r>
      <t xml:space="preserve">Яблоня декоративная
</t>
    </r>
    <r>
      <rPr>
        <i/>
        <sz val="16"/>
        <color indexed="8"/>
        <rFont val="Georgia"/>
        <family val="1"/>
      </rPr>
      <t>Malus hybridus</t>
    </r>
  </si>
  <si>
    <r>
      <t xml:space="preserve">Яблоня дикая
</t>
    </r>
    <r>
      <rPr>
        <i/>
        <sz val="16"/>
        <color indexed="8"/>
        <rFont val="Georgia"/>
        <family val="1"/>
      </rPr>
      <t>Malus sylvestris</t>
    </r>
  </si>
  <si>
    <r>
      <t xml:space="preserve">Ясень маньчжурский
</t>
    </r>
    <r>
      <rPr>
        <i/>
        <sz val="16"/>
        <color indexed="8"/>
        <rFont val="Georgia"/>
        <family val="1"/>
      </rPr>
      <t>Fraxinus mandshurica</t>
    </r>
  </si>
  <si>
    <r>
      <t xml:space="preserve">Ясень обыкновенный
</t>
    </r>
    <r>
      <rPr>
        <i/>
        <sz val="16"/>
        <color indexed="8"/>
        <rFont val="Georgia"/>
        <family val="1"/>
      </rPr>
      <t>Fraxinus excуlsior</t>
    </r>
  </si>
  <si>
    <r>
      <t xml:space="preserve">Лещина обыкновенная
</t>
    </r>
    <r>
      <rPr>
        <i/>
        <sz val="16"/>
        <color indexed="8"/>
        <rFont val="Georgia"/>
        <family val="1"/>
      </rPr>
      <t>Corylus avellana</t>
    </r>
  </si>
  <si>
    <t>Shubert, многоствольная</t>
  </si>
  <si>
    <r>
      <t xml:space="preserve">Название рус.,
</t>
    </r>
    <r>
      <rPr>
        <b/>
        <i/>
        <sz val="16"/>
        <color indexed="8"/>
        <rFont val="Georgia"/>
        <family val="1"/>
      </rPr>
      <t>название лат.</t>
    </r>
  </si>
  <si>
    <t>Высота, контейнер</t>
  </si>
  <si>
    <t>120-150 см выс., ЗКС *</t>
  </si>
  <si>
    <t>100-120 см выс., ЗКС *</t>
  </si>
  <si>
    <t>60-80 см выс., ЗКС C7</t>
  </si>
  <si>
    <t>20-40 см выс., ЗКС *</t>
  </si>
  <si>
    <t>30-60 см выс., ЗКС *</t>
  </si>
  <si>
    <t>40-60 см выс., ЗКС С7</t>
  </si>
  <si>
    <t>100-150 см выс., ЗКС C7.5</t>
  </si>
  <si>
    <t>60-80 см выс., ЗКС С5</t>
  </si>
  <si>
    <t>40-60 см выс., ЗКС С5-7</t>
  </si>
  <si>
    <t>50-100 см выс., ЗКС С40</t>
  </si>
  <si>
    <t>100-150 см выс., ЗКС С40</t>
  </si>
  <si>
    <t>150-200 см выс., ЗКС С40</t>
  </si>
  <si>
    <t>90-110 см выс., ЗКС *</t>
  </si>
  <si>
    <t>125-150 см выс., ЗКС С7.5</t>
  </si>
  <si>
    <t>150-200 см выс., ЗКС С7.5</t>
  </si>
  <si>
    <t>25-50 см выс., ЗКС С15</t>
  </si>
  <si>
    <t>50-100 см выс., ЗКС С15</t>
  </si>
  <si>
    <t>400+ см выс., ЗКС С72</t>
  </si>
  <si>
    <t>20-100 см выс., ЗКС С3-20</t>
  </si>
  <si>
    <t>150-200 см выс., ЗКС С30</t>
  </si>
  <si>
    <t>200-250 см выс., ЗКС С30</t>
  </si>
  <si>
    <t>200-250 см выс., ЗКС С30-50</t>
  </si>
  <si>
    <t>250-300 см выс., ЗКС С30-50</t>
  </si>
  <si>
    <t>300-350 см выс., ЗКС С30-50</t>
  </si>
  <si>
    <t>350-400 см выс., ЗКС С30-50</t>
  </si>
  <si>
    <t>300-350 см выс., ЗКС С30</t>
  </si>
  <si>
    <t>150-200 см выс., ЗКС С15-40</t>
  </si>
  <si>
    <t>200-250 см выс., ЗКС С30-40</t>
  </si>
  <si>
    <t>125-150 см выс., ЗКС С30</t>
  </si>
  <si>
    <t>60-70 см выс., ЗКС *</t>
  </si>
  <si>
    <t>75-100 см выс., ЗКС С10</t>
  </si>
  <si>
    <t>100-150 см выс., ЗКС С10</t>
  </si>
  <si>
    <t>150-200 см выс., ЗКС С10</t>
  </si>
  <si>
    <t>80-100 см выс., ЗКС С50</t>
  </si>
  <si>
    <t>125-150 см выс., ЗКС С50</t>
  </si>
  <si>
    <t>25-50 см выс., ЗКС С7-10</t>
  </si>
  <si>
    <t>50-100 см выс., ЗКС С7-10</t>
  </si>
  <si>
    <t>20-40 см выс., ЗКС C3</t>
  </si>
  <si>
    <t>125-150 см выс., ЗКС C7.5</t>
  </si>
  <si>
    <t>150-175 см выс., ЗКС *</t>
  </si>
  <si>
    <t>50-100 см выс., ЗКС C7.5</t>
  </si>
  <si>
    <t>125-150 см выс., ЗКС *</t>
  </si>
  <si>
    <t>200-250 см выс., ЗКС C10</t>
  </si>
  <si>
    <t>50-100 см выс., ЗКС C10</t>
  </si>
  <si>
    <t>150-200 см выс., ЗКС C50</t>
  </si>
  <si>
    <t>180-200 см выс., ЗКС *</t>
  </si>
  <si>
    <t>25-50 см выс., ЗКС C40</t>
  </si>
  <si>
    <t>50-100 см выс., ЗКС C40</t>
  </si>
  <si>
    <t>100-150 см выс., ЗКС C40</t>
  </si>
  <si>
    <t>75-100 см выс., ЗКС С7</t>
  </si>
  <si>
    <t>100-150 см выс., ЗКС С7</t>
  </si>
  <si>
    <t>150-200 см выс., ЗКС С20</t>
  </si>
  <si>
    <t>400+ см выс., ЗКС С30-50</t>
  </si>
  <si>
    <t>150-200 см выс., ЗКС С30-50</t>
  </si>
  <si>
    <t>50-200 см выс., ЗКС С20-30</t>
  </si>
  <si>
    <t>200-250 см выс., ЗКС С20</t>
  </si>
  <si>
    <t>250-300 см выс., ЗКС С20</t>
  </si>
  <si>
    <t>10-30 см выс., ЗКС С7</t>
  </si>
  <si>
    <t>25-50 см выс., ЗКС С7.5</t>
  </si>
  <si>
    <t>100-125 см выс., ЗКС С10</t>
  </si>
  <si>
    <t>250-300 см выс., ЗКС С30</t>
  </si>
  <si>
    <t>250-300 см выс., ЗКС С50</t>
  </si>
  <si>
    <t>10-50 см выс., ЗКС С3-5</t>
  </si>
  <si>
    <t>50-100 см выс., ЗКС С30-40</t>
  </si>
  <si>
    <t>100-150 см выс., ЗКС С30-40</t>
  </si>
  <si>
    <t>150-200 см выс., ЗКС С30-40</t>
  </si>
  <si>
    <t>200-250 см выс., ЗКС C30</t>
  </si>
  <si>
    <t xml:space="preserve">250-300 см выс., ЗКС </t>
  </si>
  <si>
    <t>50-75 см выс., ЗКС С7-10</t>
  </si>
  <si>
    <t>50-100 см выс., ЗКС С5-7</t>
  </si>
  <si>
    <t>100-150 см выс., ЗКС С5-7</t>
  </si>
  <si>
    <t>10-20 см выс., ЗКС *</t>
  </si>
  <si>
    <t>175-200 см выс., ЗКС *</t>
  </si>
  <si>
    <t>200-250 см выс., ЗКС C20-30</t>
  </si>
  <si>
    <t>250-300 см выс., ЗКС C20</t>
  </si>
  <si>
    <t>300-350 см выс., ЗКС C30</t>
  </si>
  <si>
    <t>100-150 см выс., ЗКС С20</t>
  </si>
  <si>
    <t>150-200 см выс., ЗКС C12</t>
  </si>
  <si>
    <t>300-350 см выс., ЗКС C20</t>
  </si>
  <si>
    <t>350+ см выс., ЗКС C20</t>
  </si>
  <si>
    <t>75-100 см выс., ЗКС С30</t>
  </si>
  <si>
    <t>100-150 см выс., ЗКС С30</t>
  </si>
  <si>
    <t>200-250 см выс., ЗКС С20-40</t>
  </si>
  <si>
    <t>75-100 см выс., ЗКС C10-15</t>
  </si>
  <si>
    <t>100-150 см выс., ЗКС C10-15</t>
  </si>
  <si>
    <t>80-100 см выс., ЗКС C7</t>
  </si>
  <si>
    <t>100-150 см выс., ЗКС C20</t>
  </si>
  <si>
    <t>50-100 см выс., ЗКС С30</t>
  </si>
  <si>
    <t>20-40 см выс., ЗКС С7</t>
  </si>
  <si>
    <t>40-60 см выс., ЗКС C7</t>
  </si>
  <si>
    <t>120-140 см выс., ЗКС C7</t>
  </si>
  <si>
    <t>20-30 см выс., ЗКС *</t>
  </si>
  <si>
    <t>20-40 см выс., ЗКС С5-7</t>
  </si>
  <si>
    <t>20-40 см выс., ЗКС C7</t>
  </si>
  <si>
    <t>40-60 см выс., ЗКС C3</t>
  </si>
  <si>
    <t>60-80 см выс., ЗКС C10-15</t>
  </si>
  <si>
    <t>120-140 см выс., ЗКС С10</t>
  </si>
  <si>
    <t>60-80 см выс., ЗКС С7-10</t>
  </si>
  <si>
    <t>80-100 см выс., ЗКС С10</t>
  </si>
  <si>
    <t>30-40 см выс., ЗКС *</t>
  </si>
  <si>
    <t>40-60 см выс., ЗКС C10-12</t>
  </si>
  <si>
    <t>80-100 см выс., ЗКС C5-10</t>
  </si>
  <si>
    <t>80-100 см выс., ЗКС С7,5-10</t>
  </si>
  <si>
    <t>100-120 см выс., ЗКС С7,5-10</t>
  </si>
  <si>
    <t>30-60 см выс., ЗКС С3-5</t>
  </si>
  <si>
    <t>40-60 см выс., ЗКС C10</t>
  </si>
  <si>
    <t>60-80 см выс., ЗКС С70</t>
  </si>
  <si>
    <t>100-120 см выс., ЗКС C10</t>
  </si>
  <si>
    <t>70-100 см выс., ЗКС С30-50</t>
  </si>
  <si>
    <t>100-150 см выс., ЗКС С30-50</t>
  </si>
  <si>
    <t>40-60 см выс., ЗКС С5-10</t>
  </si>
  <si>
    <t>60-80 см выс., ЗКС С5-10</t>
  </si>
  <si>
    <t>80-100 см выс., ЗКС С5-10</t>
  </si>
  <si>
    <t>40-60 см выс., ЗКС *</t>
  </si>
  <si>
    <t>40-60 см выс., ЗКС C5</t>
  </si>
  <si>
    <t>80-100 см выс., ЗКС С7-10</t>
  </si>
  <si>
    <t>20-40 см выс., ЗКС C5-7</t>
  </si>
  <si>
    <t>40-60 см выс., ЗКС C7-10</t>
  </si>
  <si>
    <t>20-40 см выс., ЗКС С18</t>
  </si>
  <si>
    <t>40-60 см выс., ЗКС С5</t>
  </si>
  <si>
    <t>40-60 см выс., ЗКС C5-10</t>
  </si>
  <si>
    <t>50-70 см выс., ЗКС C18-20</t>
  </si>
  <si>
    <t>60-80 см выс., ЗКС C5</t>
  </si>
  <si>
    <t>20-40 см выс., ЗКС С3</t>
  </si>
  <si>
    <t>20-40 см выс., ЗКС C5</t>
  </si>
  <si>
    <t>30-50 см выс., ЗКС С7</t>
  </si>
  <si>
    <t>60-80 см выс., ЗКС С5-7</t>
  </si>
  <si>
    <t>40-60 см выс., ЗКС С10</t>
  </si>
  <si>
    <t>40-60 см выс., ЗКС C5-7</t>
  </si>
  <si>
    <t>50-70 см выс., ЗКС С30</t>
  </si>
  <si>
    <t>70-90 см выс., ЗКС С30</t>
  </si>
  <si>
    <t>180-200 см выс., ЗКС С100</t>
  </si>
  <si>
    <t>30-60 см выс., ЗКС С7.5</t>
  </si>
  <si>
    <t>80-100 см выс., ЗКС С20</t>
  </si>
  <si>
    <t>180-200 см выс., ЗКС С72</t>
  </si>
  <si>
    <t>50-75 см выс., ЗКС С7</t>
  </si>
  <si>
    <t>25-50 см выс., ЗКС C20</t>
  </si>
  <si>
    <t>50-75 см выс., ЗКС C20</t>
  </si>
  <si>
    <t>5-20 см выс., ЗКС С3</t>
  </si>
  <si>
    <t>10-30 см выс., ЗКС С3</t>
  </si>
  <si>
    <t>50-100 см выс., ЗКС С7.5</t>
  </si>
  <si>
    <t>5-20 см выс., ЗКС С7.5</t>
  </si>
  <si>
    <t>10-25 см выс., ЗКС С3</t>
  </si>
  <si>
    <t>25-50 см выс., ЗКС С3</t>
  </si>
  <si>
    <t>80-100 см выс., ЗКС С5</t>
  </si>
  <si>
    <t>25-50 см выс., ЗКС С7</t>
  </si>
  <si>
    <t>50-70 см выс., ЗКС С7</t>
  </si>
  <si>
    <t>20-40 см выс., ЗКС С5</t>
  </si>
  <si>
    <t>80-120 см выс., ЗКС С3</t>
  </si>
  <si>
    <t>30-60 см выс., ЗКС С2-3</t>
  </si>
  <si>
    <t>ЗКС С7</t>
  </si>
  <si>
    <t>ЗКС C3</t>
  </si>
  <si>
    <t>ЗКС С3</t>
  </si>
  <si>
    <t>ЗКС С5</t>
  </si>
  <si>
    <t>60-80 см выс., ЗКС С10</t>
  </si>
  <si>
    <t>30-50 см выс., ЗКС *</t>
  </si>
  <si>
    <t>15-20 см выс., ЗКС С5</t>
  </si>
  <si>
    <t>20-40 см выс., ЗКС С7.5</t>
  </si>
  <si>
    <t>20-40 см выс., ЗКС С10</t>
  </si>
  <si>
    <t>60-70 см выс., ЗКС С12</t>
  </si>
  <si>
    <t>40-60 см выс., ЗКС С15</t>
  </si>
  <si>
    <t>40-60 см выс., ЗКС С20</t>
  </si>
  <si>
    <t>100-200 см выс., ЗКС C30-50</t>
  </si>
  <si>
    <r>
      <t xml:space="preserve">Актинидия коломикта
</t>
    </r>
    <r>
      <rPr>
        <i/>
        <sz val="16"/>
        <color indexed="8"/>
        <rFont val="Georgia"/>
        <family val="1"/>
      </rPr>
      <t>Actinidia kolomikta</t>
    </r>
  </si>
  <si>
    <r>
      <t xml:space="preserve">Виноград Конье
</t>
    </r>
    <r>
      <rPr>
        <i/>
        <sz val="16"/>
        <color indexed="8"/>
        <rFont val="Georgia"/>
        <family val="1"/>
      </rPr>
      <t>Vitis coignetiae</t>
    </r>
  </si>
  <si>
    <r>
      <t xml:space="preserve">Дев. виноград пятилисточк.
</t>
    </r>
    <r>
      <rPr>
        <i/>
        <sz val="16"/>
        <color indexed="8"/>
        <rFont val="Georgia"/>
        <family val="1"/>
      </rPr>
      <t>Parthenocissus quinquefolia</t>
    </r>
  </si>
  <si>
    <r>
      <t xml:space="preserve">Вейник одноцветковый
</t>
    </r>
    <r>
      <rPr>
        <i/>
        <sz val="16"/>
        <color indexed="8"/>
        <rFont val="Georgia"/>
        <family val="1"/>
      </rPr>
      <t>Calamagrostis acutiflora</t>
    </r>
  </si>
  <si>
    <r>
      <t xml:space="preserve">Астильба китайская
</t>
    </r>
    <r>
      <rPr>
        <i/>
        <sz val="16"/>
        <color indexed="8"/>
        <rFont val="Georgia"/>
        <family val="1"/>
      </rPr>
      <t>Astilba chinensis</t>
    </r>
  </si>
  <si>
    <r>
      <t xml:space="preserve">Бруннера крупнолистная
</t>
    </r>
    <r>
      <rPr>
        <i/>
        <sz val="16"/>
        <color indexed="8"/>
        <rFont val="Georgia"/>
        <family val="1"/>
      </rPr>
      <t>Brunnera macrophylla</t>
    </r>
  </si>
  <si>
    <r>
      <t xml:space="preserve">Ирис болотный
</t>
    </r>
    <r>
      <rPr>
        <i/>
        <sz val="16"/>
        <color indexed="8"/>
        <rFont val="Georgia"/>
        <family val="1"/>
      </rPr>
      <t>Iris pseudacorus</t>
    </r>
  </si>
  <si>
    <r>
      <t xml:space="preserve">Лилейник
</t>
    </r>
    <r>
      <rPr>
        <i/>
        <sz val="16"/>
        <color indexed="8"/>
        <rFont val="Georgia"/>
        <family val="1"/>
      </rPr>
      <t>Hemerocallis</t>
    </r>
  </si>
  <si>
    <r>
      <t xml:space="preserve">Мискантус китайский
</t>
    </r>
    <r>
      <rPr>
        <i/>
        <sz val="16"/>
        <color indexed="8"/>
        <rFont val="Georgia"/>
        <family val="1"/>
      </rPr>
      <t>Miscanthus sinensis</t>
    </r>
  </si>
  <si>
    <r>
      <t xml:space="preserve">Молиния голубая
</t>
    </r>
    <r>
      <rPr>
        <i/>
        <sz val="16"/>
        <color indexed="8"/>
        <rFont val="Georgia"/>
        <family val="1"/>
      </rPr>
      <t>Molinia caerulea</t>
    </r>
  </si>
  <si>
    <r>
      <t xml:space="preserve">Хоста
</t>
    </r>
    <r>
      <rPr>
        <i/>
        <sz val="16"/>
        <color indexed="8"/>
        <rFont val="Georgia"/>
        <family val="1"/>
      </rPr>
      <t>Hosta</t>
    </r>
  </si>
  <si>
    <r>
      <t xml:space="preserve">Хоста гибридная
</t>
    </r>
    <r>
      <rPr>
        <i/>
        <sz val="16"/>
        <color indexed="8"/>
        <rFont val="Georgia"/>
        <family val="1"/>
      </rPr>
      <t>Hosta Hybrida</t>
    </r>
  </si>
  <si>
    <r>
      <t xml:space="preserve">Шалфей дубравный
</t>
    </r>
    <r>
      <rPr>
        <i/>
        <sz val="16"/>
        <color indexed="8"/>
        <rFont val="Georgia"/>
        <family val="1"/>
      </rPr>
      <t>Salvia nemorosa</t>
    </r>
  </si>
  <si>
    <r>
      <t xml:space="preserve">Астильба Арендса (группа)
</t>
    </r>
    <r>
      <rPr>
        <i/>
        <sz val="16"/>
        <color indexed="8"/>
        <rFont val="Georgia"/>
        <family val="1"/>
      </rPr>
      <t>Astilba Arendsii</t>
    </r>
    <r>
      <rPr>
        <sz val="16"/>
        <color indexed="8"/>
        <rFont val="Georgia"/>
        <family val="1"/>
      </rPr>
      <t xml:space="preserve"> (group)</t>
    </r>
  </si>
  <si>
    <r>
      <t xml:space="preserve">Сосна горная
</t>
    </r>
    <r>
      <rPr>
        <i/>
        <sz val="16"/>
        <color indexed="8"/>
        <rFont val="Georgia"/>
        <family val="1"/>
      </rPr>
      <t>Pinus mugo</t>
    </r>
  </si>
  <si>
    <r>
      <t xml:space="preserve">Туя западная
</t>
    </r>
    <r>
      <rPr>
        <i/>
        <sz val="16"/>
        <color indexed="8"/>
        <rFont val="Georgia"/>
        <family val="1"/>
      </rPr>
      <t>Thuja occidentalis</t>
    </r>
  </si>
  <si>
    <r>
      <t xml:space="preserve">Кедровый стланик
</t>
    </r>
    <r>
      <rPr>
        <i/>
        <sz val="16"/>
        <color indexed="8"/>
        <rFont val="Georgia"/>
        <family val="1"/>
      </rPr>
      <t>Pinus pumila</t>
    </r>
  </si>
  <si>
    <r>
      <t xml:space="preserve">Можжевельник казацкий
</t>
    </r>
    <r>
      <rPr>
        <i/>
        <sz val="16"/>
        <color indexed="8"/>
        <rFont val="Georgia"/>
        <family val="1"/>
      </rPr>
      <t>Juniperus sabina</t>
    </r>
  </si>
  <si>
    <r>
      <t xml:space="preserve">Можжевельник чешуйчатый
</t>
    </r>
    <r>
      <rPr>
        <i/>
        <sz val="16"/>
        <color indexed="8"/>
        <rFont val="Georgia"/>
        <family val="1"/>
      </rPr>
      <t>Juniperus squamata</t>
    </r>
  </si>
  <si>
    <t>(искревлены)</t>
  </si>
  <si>
    <r>
      <t xml:space="preserve">Лиственница сибирская
</t>
    </r>
    <r>
      <rPr>
        <i/>
        <sz val="16"/>
        <color indexed="8"/>
        <rFont val="Georgia"/>
        <family val="1"/>
      </rPr>
      <t>Larix sibirica</t>
    </r>
  </si>
  <si>
    <r>
      <t xml:space="preserve">Пихта сахалинская
</t>
    </r>
    <r>
      <rPr>
        <i/>
        <sz val="16"/>
        <color indexed="8"/>
        <rFont val="Georgia"/>
        <family val="1"/>
      </rPr>
      <t>Abies sachalinensis</t>
    </r>
  </si>
  <si>
    <r>
      <t xml:space="preserve">Пихта сибирская
</t>
    </r>
    <r>
      <rPr>
        <i/>
        <sz val="16"/>
        <color indexed="8"/>
        <rFont val="Georgia"/>
        <family val="1"/>
      </rPr>
      <t>Abies sibirica</t>
    </r>
  </si>
  <si>
    <r>
      <t xml:space="preserve">Сосна корейская
</t>
    </r>
    <r>
      <rPr>
        <i/>
        <sz val="16"/>
        <color indexed="8"/>
        <rFont val="Georgia"/>
        <family val="1"/>
      </rPr>
      <t>Pínus koraiensis</t>
    </r>
  </si>
  <si>
    <r>
      <t xml:space="preserve">Сосна обыкновенная
</t>
    </r>
    <r>
      <rPr>
        <i/>
        <sz val="16"/>
        <color indexed="8"/>
        <rFont val="Georgia"/>
        <family val="1"/>
      </rPr>
      <t>Pinus sylvestris</t>
    </r>
  </si>
  <si>
    <r>
      <t xml:space="preserve">Тис остроконечный
</t>
    </r>
    <r>
      <rPr>
        <i/>
        <sz val="16"/>
        <color indexed="8"/>
        <rFont val="Georgia"/>
        <family val="1"/>
      </rPr>
      <t>Taxus cuspidata</t>
    </r>
  </si>
  <si>
    <r>
      <t xml:space="preserve">Ель аянская
</t>
    </r>
    <r>
      <rPr>
        <i/>
        <sz val="16"/>
        <color indexed="8"/>
        <rFont val="Georgia"/>
        <family val="1"/>
      </rPr>
      <t>Picea jezoensis</t>
    </r>
  </si>
  <si>
    <r>
      <t xml:space="preserve">Ель колючая
</t>
    </r>
    <r>
      <rPr>
        <i/>
        <sz val="16"/>
        <color indexed="8"/>
        <rFont val="Georgia"/>
        <family val="1"/>
      </rPr>
      <t>Picea pungens</t>
    </r>
  </si>
  <si>
    <r>
      <t xml:space="preserve">Ель обыкновенная
</t>
    </r>
    <r>
      <rPr>
        <i/>
        <sz val="16"/>
        <color indexed="8"/>
        <rFont val="Georgia"/>
        <family val="1"/>
      </rPr>
      <t>Picea abies</t>
    </r>
  </si>
  <si>
    <r>
      <t xml:space="preserve">Ель сибирская
</t>
    </r>
    <r>
      <rPr>
        <i/>
        <sz val="16"/>
        <color indexed="8"/>
        <rFont val="Georgia"/>
        <family val="1"/>
      </rPr>
      <t>Picea obovata</t>
    </r>
  </si>
  <si>
    <r>
      <t xml:space="preserve">Лиственница Каяндера
</t>
    </r>
    <r>
      <rPr>
        <i/>
        <sz val="16"/>
        <color indexed="8"/>
        <rFont val="Georgia"/>
        <family val="1"/>
      </rPr>
      <t>Larix cajanderii</t>
    </r>
  </si>
  <si>
    <r>
      <t xml:space="preserve">Спирея берёзолистная
</t>
    </r>
    <r>
      <rPr>
        <i/>
        <sz val="16"/>
        <color indexed="8"/>
        <rFont val="Georgia"/>
        <family val="1"/>
      </rPr>
      <t>Spiraea betulifolia</t>
    </r>
  </si>
  <si>
    <r>
      <t xml:space="preserve">Спирея Вангутта
</t>
    </r>
    <r>
      <rPr>
        <i/>
        <sz val="16"/>
        <color indexed="8"/>
        <rFont val="Georgia"/>
        <family val="1"/>
      </rPr>
      <t>Spiraea ×vanhouttei</t>
    </r>
  </si>
  <si>
    <r>
      <t xml:space="preserve">Спирея серая
</t>
    </r>
    <r>
      <rPr>
        <i/>
        <sz val="16"/>
        <color indexed="8"/>
        <rFont val="Georgia"/>
        <family val="1"/>
      </rPr>
      <t>Spiraea ×cinerea</t>
    </r>
  </si>
  <si>
    <r>
      <t xml:space="preserve">Спирея японская
</t>
    </r>
    <r>
      <rPr>
        <i/>
        <sz val="16"/>
        <color indexed="8"/>
        <rFont val="Georgia"/>
        <family val="1"/>
      </rPr>
      <t>Spiraea japonica</t>
    </r>
  </si>
  <si>
    <r>
      <t xml:space="preserve">Стефанандра надрезаннолистная
</t>
    </r>
    <r>
      <rPr>
        <i/>
        <sz val="16"/>
        <color indexed="8"/>
        <rFont val="Georgia"/>
        <family val="1"/>
      </rPr>
      <t>Stephanandra incisa</t>
    </r>
  </si>
  <si>
    <r>
      <t xml:space="preserve">Форзиция промежуточная
</t>
    </r>
    <r>
      <rPr>
        <i/>
        <sz val="16"/>
        <color indexed="8"/>
        <rFont val="Georgia"/>
        <family val="1"/>
      </rPr>
      <t>Forsythia ×intermedia</t>
    </r>
  </si>
  <si>
    <r>
      <t xml:space="preserve">Чубушник гибридный
</t>
    </r>
    <r>
      <rPr>
        <i/>
        <sz val="16"/>
        <color indexed="8"/>
        <rFont val="Georgia"/>
        <family val="1"/>
      </rPr>
      <t>Philadelphus hybridus</t>
    </r>
  </si>
  <si>
    <r>
      <t xml:space="preserve">Шиповник морщинистый
</t>
    </r>
    <r>
      <rPr>
        <i/>
        <sz val="16"/>
        <color indexed="8"/>
        <rFont val="Georgia"/>
        <family val="1"/>
      </rPr>
      <t>Rosa rugosa</t>
    </r>
  </si>
  <si>
    <r>
      <t xml:space="preserve">Рододендрон гибридный
</t>
    </r>
    <r>
      <rPr>
        <i/>
        <sz val="16"/>
        <color indexed="8"/>
        <rFont val="Georgia"/>
        <family val="1"/>
      </rPr>
      <t>Rhododendron hybrida</t>
    </r>
  </si>
  <si>
    <r>
      <t xml:space="preserve">Рябинник рябинолистный
</t>
    </r>
    <r>
      <rPr>
        <i/>
        <sz val="16"/>
        <color indexed="8"/>
        <rFont val="Georgia"/>
        <family val="1"/>
      </rPr>
      <t>Sorbaria sorbifolia</t>
    </r>
  </si>
  <si>
    <r>
      <t xml:space="preserve">Сирень венгерская
</t>
    </r>
    <r>
      <rPr>
        <i/>
        <sz val="16"/>
        <color indexed="8"/>
        <rFont val="Georgia"/>
        <family val="1"/>
      </rPr>
      <t>Syringa josikaea</t>
    </r>
  </si>
  <si>
    <r>
      <t xml:space="preserve">Сирень обыкновенная
</t>
    </r>
    <r>
      <rPr>
        <i/>
        <sz val="16"/>
        <color indexed="8"/>
        <rFont val="Georgia"/>
        <family val="1"/>
      </rPr>
      <t>Syringa vulgaris</t>
    </r>
  </si>
  <si>
    <r>
      <t xml:space="preserve">Сирень Престон
</t>
    </r>
    <r>
      <rPr>
        <i/>
        <sz val="16"/>
        <color indexed="8"/>
        <rFont val="Georgia"/>
        <family val="1"/>
      </rPr>
      <t>Syringa x prestoniae</t>
    </r>
  </si>
  <si>
    <r>
      <t xml:space="preserve">Смородина золотистая
</t>
    </r>
    <r>
      <rPr>
        <i/>
        <sz val="16"/>
        <color indexed="8"/>
        <rFont val="Georgia"/>
        <family val="1"/>
      </rPr>
      <t>Ribes aureum</t>
    </r>
  </si>
  <si>
    <r>
      <t xml:space="preserve">Снежноягодник белый
</t>
    </r>
    <r>
      <rPr>
        <i/>
        <sz val="16"/>
        <color indexed="8"/>
        <rFont val="Georgia"/>
        <family val="1"/>
      </rPr>
      <t>Symphoricarpos albus</t>
    </r>
  </si>
  <si>
    <r>
      <t xml:space="preserve">Клён гиннала
</t>
    </r>
    <r>
      <rPr>
        <i/>
        <sz val="16"/>
        <color indexed="8"/>
        <rFont val="Georgia"/>
        <family val="1"/>
      </rPr>
      <t>Acer ginnala</t>
    </r>
  </si>
  <si>
    <r>
      <t xml:space="preserve">Клён татарский
</t>
    </r>
    <r>
      <rPr>
        <i/>
        <sz val="16"/>
        <color indexed="8"/>
        <rFont val="Georgia"/>
        <family val="1"/>
      </rPr>
      <t>Acer tataricum</t>
    </r>
  </si>
  <si>
    <r>
      <t xml:space="preserve">Лапчатка кустарниковая
</t>
    </r>
    <r>
      <rPr>
        <i/>
        <sz val="16"/>
        <color indexed="8"/>
        <rFont val="Georgia"/>
        <family val="1"/>
      </rPr>
      <t>Potentilla fruticosa</t>
    </r>
  </si>
  <si>
    <r>
      <t xml:space="preserve">Пузыреплодник калинолистный
</t>
    </r>
    <r>
      <rPr>
        <i/>
        <sz val="16"/>
        <color indexed="8"/>
        <rFont val="Georgia"/>
        <family val="1"/>
      </rPr>
      <t>Physocarpus opulifolius</t>
    </r>
  </si>
  <si>
    <r>
      <t xml:space="preserve">Дёрен белый
</t>
    </r>
    <r>
      <rPr>
        <i/>
        <sz val="16"/>
        <color indexed="8"/>
        <rFont val="Georgia"/>
        <family val="1"/>
      </rPr>
      <t>Cornus alba</t>
    </r>
  </si>
  <si>
    <r>
      <t xml:space="preserve">Жимолость татарская
</t>
    </r>
    <r>
      <rPr>
        <i/>
        <sz val="16"/>
        <color indexed="8"/>
        <rFont val="Georgia"/>
        <family val="1"/>
      </rPr>
      <t>Lonicera tatarica</t>
    </r>
  </si>
  <si>
    <r>
      <t xml:space="preserve">Калина обыкновенная
</t>
    </r>
    <r>
      <rPr>
        <i/>
        <sz val="16"/>
        <color indexed="8"/>
        <rFont val="Georgia"/>
        <family val="1"/>
      </rPr>
      <t>Viburnum opulus</t>
    </r>
  </si>
  <si>
    <r>
      <t xml:space="preserve">Карагана древовидная
</t>
    </r>
    <r>
      <rPr>
        <i/>
        <sz val="16"/>
        <color indexed="8"/>
        <rFont val="Georgia"/>
        <family val="1"/>
      </rPr>
      <t>Caragana arborescens</t>
    </r>
  </si>
  <si>
    <r>
      <t xml:space="preserve">Кизильник блестящий
</t>
    </r>
    <r>
      <rPr>
        <i/>
        <sz val="16"/>
        <color indexed="8"/>
        <rFont val="Georgia"/>
        <family val="1"/>
      </rPr>
      <t>Cotoneaster lucidus</t>
    </r>
  </si>
  <si>
    <r>
      <t xml:space="preserve">Айва японская
</t>
    </r>
    <r>
      <rPr>
        <i/>
        <sz val="16"/>
        <color indexed="8"/>
        <rFont val="Georgia"/>
        <family val="1"/>
      </rPr>
      <t>Chaenomeles japonica</t>
    </r>
  </si>
  <si>
    <r>
      <t xml:space="preserve">Барбарис Тунберга
</t>
    </r>
    <r>
      <rPr>
        <i/>
        <sz val="16"/>
        <color indexed="8"/>
        <rFont val="Georgia"/>
        <family val="1"/>
      </rPr>
      <t>Berberis thunbergii</t>
    </r>
  </si>
  <si>
    <r>
      <t xml:space="preserve">Береза карликовая
</t>
    </r>
    <r>
      <rPr>
        <i/>
        <sz val="16"/>
        <color indexed="8"/>
        <rFont val="Georgia"/>
        <family val="1"/>
      </rPr>
      <t>Betula nana</t>
    </r>
  </si>
  <si>
    <r>
      <t xml:space="preserve">Вейгела цветущая
</t>
    </r>
    <r>
      <rPr>
        <i/>
        <sz val="16"/>
        <color indexed="8"/>
        <rFont val="Georgia"/>
        <family val="1"/>
      </rPr>
      <t>Weigela florida</t>
    </r>
  </si>
  <si>
    <r>
      <t xml:space="preserve">Гортензия метельчатая
</t>
    </r>
    <r>
      <rPr>
        <i/>
        <sz val="16"/>
        <color indexed="8"/>
        <rFont val="Georgia"/>
        <family val="1"/>
      </rPr>
      <t>Hydrangea paniculata</t>
    </r>
  </si>
  <si>
    <t>2 000**</t>
  </si>
  <si>
    <r>
      <rPr>
        <sz val="10"/>
        <color indexed="8"/>
        <rFont val="Georgia"/>
        <family val="1"/>
      </rPr>
      <t xml:space="preserve">Общество с ограниченной ответственностью "Магнолия Парк",
ОГРН 1156501004351, ИНН 6501274420, КПП 650101001,
</t>
    </r>
    <r>
      <rPr>
        <sz val="18"/>
        <color indexed="8"/>
        <rFont val="Georgia"/>
        <family val="1"/>
      </rPr>
      <t>г. Южно-Сахалинск, ул Науки, д. 1Б</t>
    </r>
    <r>
      <rPr>
        <sz val="14"/>
        <color indexed="8"/>
        <rFont val="Georgia"/>
        <family val="1"/>
      </rPr>
      <t xml:space="preserve">
</t>
    </r>
    <r>
      <rPr>
        <sz val="22"/>
        <color indexed="8"/>
        <rFont val="Georgia"/>
        <family val="1"/>
      </rPr>
      <t>Тел. 8 (4242) 44-44-22</t>
    </r>
    <r>
      <rPr>
        <sz val="14"/>
        <color indexed="8"/>
        <rFont val="Georgia"/>
        <family val="1"/>
      </rPr>
      <t xml:space="preserve">
</t>
    </r>
    <r>
      <rPr>
        <sz val="22"/>
        <color indexed="8"/>
        <rFont val="Georgia"/>
        <family val="1"/>
      </rPr>
      <t>WA/TG +7-962-120-4422</t>
    </r>
    <r>
      <rPr>
        <sz val="14"/>
        <color indexed="8"/>
        <rFont val="Georgia"/>
        <family val="1"/>
      </rPr>
      <t xml:space="preserve">
</t>
    </r>
    <r>
      <rPr>
        <sz val="16"/>
        <color indexed="8"/>
        <rFont val="Georgia"/>
        <family val="1"/>
      </rPr>
      <t>mp.pitomnik@gmail.com, IG: @mpitomnik</t>
    </r>
  </si>
  <si>
    <r>
      <rPr>
        <b/>
        <sz val="22"/>
        <color indexed="8"/>
        <rFont val="Georgia"/>
        <family val="1"/>
      </rPr>
      <t xml:space="preserve">Прайс-лист на посадочный материал, весна 2023 г.
</t>
    </r>
    <r>
      <rPr>
        <b/>
        <sz val="22"/>
        <color indexed="8"/>
        <rFont val="Georgia"/>
        <family val="1"/>
      </rPr>
      <t xml:space="preserve">Посещение питомника по предварительной записи.
</t>
    </r>
    <r>
      <rPr>
        <b/>
        <sz val="14"/>
        <color indexed="8"/>
        <rFont val="Georgia"/>
        <family val="1"/>
      </rPr>
      <t xml:space="preserve">Для ряда товаров предусмотрена система скидок:
в день рождения - 7 %, при покупке от: 30 тыс. руб. - 3 %, 50 тыс. руб. - 5 %, 100 тыс. руб. - 10 %.
</t>
    </r>
    <r>
      <rPr>
        <b/>
        <sz val="16"/>
        <color indexed="8"/>
        <rFont val="Georgia"/>
        <family val="1"/>
      </rPr>
      <t>Специальное предложение для ландшафтных дизайнеров!</t>
    </r>
    <r>
      <rPr>
        <b/>
        <sz val="14"/>
        <color indexed="8"/>
        <rFont val="Georgia"/>
        <family val="1"/>
      </rPr>
      <t xml:space="preserve">
</t>
    </r>
    <r>
      <rPr>
        <b/>
        <sz val="12"/>
        <color indexed="8"/>
        <rFont val="Georgia"/>
        <family val="1"/>
      </rPr>
      <t>* саженцы будут доступны с середины лета</t>
    </r>
  </si>
  <si>
    <r>
      <t xml:space="preserve">  </t>
    </r>
    <r>
      <rPr>
        <i/>
        <sz val="48"/>
        <color indexed="8"/>
        <rFont val="Monotype Corsiva"/>
        <family val="4"/>
      </rPr>
      <t xml:space="preserve">   </t>
    </r>
    <r>
      <rPr>
        <i/>
        <sz val="40"/>
        <color indexed="8"/>
        <rFont val="Monotype Corsiva"/>
        <family val="4"/>
      </rPr>
      <t xml:space="preserve">Магнолия Парк </t>
    </r>
    <r>
      <rPr>
        <i/>
        <sz val="48"/>
        <color indexed="8"/>
        <rFont val="Monotype Corsiva"/>
        <family val="4"/>
      </rPr>
      <t xml:space="preserve"> </t>
    </r>
    <r>
      <rPr>
        <i/>
        <sz val="22"/>
        <color indexed="8"/>
        <rFont val="Monotype Corsiva"/>
        <family val="4"/>
      </rPr>
      <t xml:space="preserve">
</t>
    </r>
    <r>
      <rPr>
        <sz val="20"/>
        <color indexed="8"/>
        <rFont val="Georgia"/>
        <family val="1"/>
      </rPr>
      <t xml:space="preserve">Южно-Сахалинский питомник  
декоративных и плодовых растений    </t>
    </r>
  </si>
  <si>
    <t>Не является публичной офертой.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</si>
</sst>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??\ _₽_-;_-@"/>
    <numFmt numFmtId="173" formatCode="_-* #,##0_р_._-;\-* #,##0_р_._-;_-* &quot;-&quot;??_р_._-;_-@_-"/>
  </numFmts>
  <fonts count="7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Georgia"/>
      <family val="1"/>
    </font>
    <font>
      <sz val="14"/>
      <name val="Verdana"/>
      <family val="2"/>
    </font>
    <font>
      <b/>
      <sz val="14"/>
      <color indexed="8"/>
      <name val="Georgia"/>
      <family val="1"/>
    </font>
    <font>
      <b/>
      <sz val="22"/>
      <color indexed="8"/>
      <name val="Georgia"/>
      <family val="1"/>
    </font>
    <font>
      <sz val="16"/>
      <color indexed="8"/>
      <name val="Georgia"/>
      <family val="1"/>
    </font>
    <font>
      <i/>
      <sz val="16"/>
      <color indexed="8"/>
      <name val="Georgia"/>
      <family val="1"/>
    </font>
    <font>
      <sz val="16"/>
      <name val="Georgia"/>
      <family val="1"/>
    </font>
    <font>
      <b/>
      <sz val="16"/>
      <color indexed="8"/>
      <name val="Georgia"/>
      <family val="1"/>
    </font>
    <font>
      <sz val="18"/>
      <color indexed="8"/>
      <name val="Georgia"/>
      <family val="1"/>
    </font>
    <font>
      <b/>
      <i/>
      <sz val="16"/>
      <color indexed="8"/>
      <name val="Georgia"/>
      <family val="1"/>
    </font>
    <font>
      <i/>
      <sz val="48"/>
      <color indexed="8"/>
      <name val="Monotype Corsiva"/>
      <family val="4"/>
    </font>
    <font>
      <sz val="22"/>
      <color indexed="8"/>
      <name val="Georgia"/>
      <family val="1"/>
    </font>
    <font>
      <sz val="20"/>
      <color indexed="8"/>
      <name val="Georgia"/>
      <family val="1"/>
    </font>
    <font>
      <i/>
      <sz val="22"/>
      <color indexed="8"/>
      <name val="Monotype Corsiva"/>
      <family val="4"/>
    </font>
    <font>
      <i/>
      <sz val="40"/>
      <color indexed="8"/>
      <name val="Monotype Corsiva"/>
      <family val="4"/>
    </font>
    <font>
      <sz val="10"/>
      <color indexed="8"/>
      <name val="Georgia"/>
      <family val="1"/>
    </font>
    <font>
      <b/>
      <sz val="12"/>
      <color indexed="8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eorgia"/>
      <family val="1"/>
    </font>
    <font>
      <sz val="11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6"/>
      <color indexed="8"/>
      <name val="Verdana"/>
      <family val="2"/>
    </font>
    <font>
      <sz val="12"/>
      <color indexed="8"/>
      <name val="Georgia"/>
      <family val="1"/>
    </font>
    <font>
      <b/>
      <sz val="2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Georgia"/>
      <family val="1"/>
    </font>
    <font>
      <sz val="11"/>
      <color rgb="FF000000"/>
      <name val="Verdana"/>
      <family val="2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  <font>
      <sz val="16"/>
      <color rgb="FF000000"/>
      <name val="Verdana"/>
      <family val="2"/>
    </font>
    <font>
      <sz val="14"/>
      <color rgb="FF000000"/>
      <name val="Georgia"/>
      <family val="1"/>
    </font>
    <font>
      <sz val="12"/>
      <color rgb="FF000000"/>
      <name val="Georgia"/>
      <family val="1"/>
    </font>
    <font>
      <sz val="16"/>
      <color rgb="FF000000"/>
      <name val="Georgia"/>
      <family val="1"/>
    </font>
    <font>
      <i/>
      <sz val="16"/>
      <color rgb="FF000000"/>
      <name val="Georgia"/>
      <family val="1"/>
    </font>
    <font>
      <b/>
      <sz val="16"/>
      <color rgb="FF000000"/>
      <name val="Georgia"/>
      <family val="1"/>
    </font>
    <font>
      <b/>
      <sz val="20"/>
      <color rgb="FF000000"/>
      <name val="Georgia"/>
      <family val="1"/>
    </font>
    <font>
      <i/>
      <sz val="22"/>
      <color rgb="FF000000"/>
      <name val="Monotype Corsiva"/>
      <family val="4"/>
    </font>
    <font>
      <b/>
      <sz val="14"/>
      <color rgb="FF000000"/>
      <name val="Georg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double">
        <color rgb="FF000000"/>
      </bottom>
    </border>
    <border>
      <left/>
      <right style="thin"/>
      <top/>
      <bottom style="double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172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/>
    </xf>
    <xf numFmtId="0" fontId="63" fillId="0" borderId="0" xfId="0" applyFont="1" applyAlignment="1">
      <alignment/>
    </xf>
    <xf numFmtId="0" fontId="64" fillId="0" borderId="11" xfId="0" applyFont="1" applyBorder="1" applyAlignment="1">
      <alignment vertical="top" wrapText="1"/>
    </xf>
    <xf numFmtId="0" fontId="64" fillId="0" borderId="12" xfId="0" applyFont="1" applyBorder="1" applyAlignment="1">
      <alignment vertical="top" wrapText="1"/>
    </xf>
    <xf numFmtId="0" fontId="61" fillId="0" borderId="10" xfId="0" applyFont="1" applyBorder="1" applyAlignment="1">
      <alignment horizontal="right" vertical="center" wrapText="1"/>
    </xf>
    <xf numFmtId="172" fontId="61" fillId="0" borderId="13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172" fontId="62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horizontal="right" vertical="center" wrapText="1"/>
    </xf>
    <xf numFmtId="173" fontId="62" fillId="0" borderId="10" xfId="58" applyNumberFormat="1" applyFont="1" applyBorder="1" applyAlignment="1">
      <alignment vertical="center"/>
    </xf>
    <xf numFmtId="173" fontId="62" fillId="0" borderId="10" xfId="58" applyNumberFormat="1" applyFont="1" applyFill="1" applyBorder="1" applyAlignment="1">
      <alignment vertical="center"/>
    </xf>
    <xf numFmtId="43" fontId="62" fillId="0" borderId="10" xfId="58" applyFont="1" applyFill="1" applyBorder="1" applyAlignment="1">
      <alignment horizontal="center" vertical="center"/>
    </xf>
    <xf numFmtId="0" fontId="62" fillId="4" borderId="10" xfId="0" applyFont="1" applyFill="1" applyBorder="1" applyAlignment="1">
      <alignment vertical="center"/>
    </xf>
    <xf numFmtId="0" fontId="62" fillId="4" borderId="10" xfId="0" applyFont="1" applyFill="1" applyBorder="1" applyAlignment="1">
      <alignment vertical="center" wrapText="1"/>
    </xf>
    <xf numFmtId="0" fontId="62" fillId="4" borderId="10" xfId="0" applyFont="1" applyFill="1" applyBorder="1" applyAlignment="1">
      <alignment horizontal="right" vertical="center"/>
    </xf>
    <xf numFmtId="172" fontId="62" fillId="4" borderId="10" xfId="0" applyNumberFormat="1" applyFont="1" applyFill="1" applyBorder="1" applyAlignment="1">
      <alignment vertical="center"/>
    </xf>
    <xf numFmtId="0" fontId="62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2" fillId="34" borderId="10" xfId="0" applyFont="1" applyFill="1" applyBorder="1" applyAlignment="1">
      <alignment vertical="center"/>
    </xf>
    <xf numFmtId="172" fontId="62" fillId="0" borderId="0" xfId="0" applyNumberFormat="1" applyFont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5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vertical="center" wrapText="1"/>
    </xf>
    <xf numFmtId="172" fontId="59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 horizontal="right"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left" vertical="center" wrapText="1"/>
    </xf>
    <xf numFmtId="173" fontId="66" fillId="0" borderId="10" xfId="0" applyNumberFormat="1" applyFont="1" applyBorder="1" applyAlignment="1">
      <alignment vertical="center" wrapText="1"/>
    </xf>
    <xf numFmtId="173" fontId="66" fillId="0" borderId="10" xfId="58" applyNumberFormat="1" applyFont="1" applyBorder="1" applyAlignment="1">
      <alignment vertical="center" wrapText="1"/>
    </xf>
    <xf numFmtId="173" fontId="66" fillId="0" borderId="10" xfId="58" applyNumberFormat="1" applyFont="1" applyFill="1" applyBorder="1" applyAlignment="1">
      <alignment vertical="center" wrapText="1"/>
    </xf>
    <xf numFmtId="173" fontId="67" fillId="0" borderId="10" xfId="58" applyNumberFormat="1" applyFont="1" applyBorder="1" applyAlignment="1">
      <alignment vertical="center" wrapText="1"/>
    </xf>
    <xf numFmtId="173" fontId="8" fillId="0" borderId="10" xfId="58" applyNumberFormat="1" applyFont="1" applyBorder="1" applyAlignment="1">
      <alignment vertical="center" wrapText="1"/>
    </xf>
    <xf numFmtId="173" fontId="66" fillId="0" borderId="10" xfId="58" applyNumberFormat="1" applyFont="1" applyFill="1" applyBorder="1" applyAlignment="1">
      <alignment vertical="center"/>
    </xf>
    <xf numFmtId="0" fontId="68" fillId="11" borderId="15" xfId="0" applyFont="1" applyFill="1" applyBorder="1" applyAlignment="1">
      <alignment horizontal="center" vertical="center" wrapText="1"/>
    </xf>
    <xf numFmtId="172" fontId="68" fillId="11" borderId="15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/>
    </xf>
    <xf numFmtId="173" fontId="67" fillId="0" borderId="10" xfId="58" applyNumberFormat="1" applyFont="1" applyBorder="1" applyAlignment="1">
      <alignment horizontal="right" vertical="center" wrapText="1"/>
    </xf>
    <xf numFmtId="173" fontId="66" fillId="0" borderId="10" xfId="58" applyNumberFormat="1" applyFont="1" applyBorder="1" applyAlignment="1">
      <alignment horizontal="left" vertical="center" wrapText="1"/>
    </xf>
    <xf numFmtId="173" fontId="66" fillId="0" borderId="10" xfId="58" applyNumberFormat="1" applyFont="1" applyFill="1" applyBorder="1" applyAlignment="1">
      <alignment horizontal="left" vertical="center" wrapText="1"/>
    </xf>
    <xf numFmtId="173" fontId="66" fillId="35" borderId="10" xfId="58" applyNumberFormat="1" applyFont="1" applyFill="1" applyBorder="1" applyAlignment="1">
      <alignment vertical="center" wrapText="1"/>
    </xf>
    <xf numFmtId="0" fontId="66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right" vertical="center"/>
    </xf>
    <xf numFmtId="0" fontId="69" fillId="36" borderId="18" xfId="0" applyFont="1" applyFill="1" applyBorder="1" applyAlignment="1">
      <alignment horizontal="center" vertical="center" wrapText="1"/>
    </xf>
    <xf numFmtId="0" fontId="69" fillId="36" borderId="19" xfId="0" applyFont="1" applyFill="1" applyBorder="1" applyAlignment="1">
      <alignment horizontal="center" vertical="center" wrapText="1"/>
    </xf>
    <xf numFmtId="0" fontId="69" fillId="36" borderId="13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right" vertical="top" wrapText="1"/>
    </xf>
    <xf numFmtId="0" fontId="4" fillId="37" borderId="20" xfId="0" applyFont="1" applyFill="1" applyBorder="1" applyAlignment="1">
      <alignment horizontal="center" vertical="center" wrapText="1"/>
    </xf>
    <xf numFmtId="0" fontId="71" fillId="37" borderId="21" xfId="0" applyFont="1" applyFill="1" applyBorder="1" applyAlignment="1">
      <alignment horizontal="center" vertical="center" wrapText="1"/>
    </xf>
    <xf numFmtId="0" fontId="71" fillId="37" borderId="22" xfId="0" applyFont="1" applyFill="1" applyBorder="1" applyAlignment="1">
      <alignment horizontal="center" vertical="center" wrapText="1"/>
    </xf>
    <xf numFmtId="0" fontId="71" fillId="36" borderId="18" xfId="0" applyFont="1" applyFill="1" applyBorder="1" applyAlignment="1">
      <alignment horizontal="center" vertical="center" wrapText="1"/>
    </xf>
    <xf numFmtId="0" fontId="71" fillId="36" borderId="19" xfId="0" applyFont="1" applyFill="1" applyBorder="1" applyAlignment="1">
      <alignment horizontal="center" vertical="center" wrapText="1"/>
    </xf>
    <xf numFmtId="0" fontId="71" fillId="36" borderId="13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/>
    </xf>
    <xf numFmtId="0" fontId="66" fillId="0" borderId="10" xfId="0" applyFont="1" applyBorder="1" applyAlignment="1">
      <alignment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173" fontId="66" fillId="0" borderId="0" xfId="58" applyNumberFormat="1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1</xdr:col>
      <xdr:colOff>1905000</xdr:colOff>
      <xdr:row>1</xdr:row>
      <xdr:rowOff>1323975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71450"/>
          <a:ext cx="1914525" cy="1333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0"/>
  <sheetViews>
    <sheetView showGridLines="0" tabSelected="1" view="pageBreakPreview" zoomScaleNormal="85" zoomScaleSheetLayoutView="100" zoomScalePageLayoutView="0" workbookViewId="0" topLeftCell="A2">
      <selection activeCell="D2" sqref="D2:E2"/>
    </sheetView>
  </sheetViews>
  <sheetFormatPr defaultColWidth="9.140625" defaultRowHeight="15"/>
  <cols>
    <col min="1" max="1" width="2.8515625" style="34" customWidth="1"/>
    <col min="2" max="2" width="43.28125" style="3" customWidth="1"/>
    <col min="3" max="3" width="39.7109375" style="4" bestFit="1" customWidth="1"/>
    <col min="4" max="4" width="45.57421875" style="4" customWidth="1"/>
    <col min="5" max="5" width="16.28125" style="4" bestFit="1" customWidth="1"/>
    <col min="6" max="6" width="13.7109375" style="4" hidden="1" customWidth="1"/>
    <col min="7" max="7" width="7.57421875" style="4" hidden="1" customWidth="1"/>
    <col min="8" max="8" width="6.140625" style="4" hidden="1" customWidth="1"/>
    <col min="9" max="9" width="5.57421875" style="4" hidden="1" customWidth="1"/>
    <col min="10" max="10" width="14.7109375" style="4" hidden="1" customWidth="1"/>
    <col min="11" max="11" width="12.140625" style="4" hidden="1" customWidth="1"/>
    <col min="12" max="12" width="25.421875" style="4" hidden="1" customWidth="1"/>
    <col min="13" max="13" width="14.28125" style="4" hidden="1" customWidth="1"/>
    <col min="14" max="14" width="7.7109375" style="5" hidden="1" customWidth="1"/>
    <col min="15" max="15" width="2.7109375" style="2" customWidth="1"/>
    <col min="16" max="16384" width="8.8515625" style="2" customWidth="1"/>
  </cols>
  <sheetData>
    <row r="1" ht="14.25"/>
    <row r="2" spans="2:14" ht="126" customHeight="1" thickBot="1">
      <c r="B2" s="70" t="s">
        <v>480</v>
      </c>
      <c r="C2" s="70"/>
      <c r="D2" s="61" t="s">
        <v>478</v>
      </c>
      <c r="E2" s="61"/>
      <c r="F2" s="12"/>
      <c r="G2" s="13"/>
      <c r="H2" s="7" t="s">
        <v>3</v>
      </c>
      <c r="I2" s="7" t="s">
        <v>1</v>
      </c>
      <c r="J2" s="7" t="s">
        <v>4</v>
      </c>
      <c r="K2" s="7" t="s">
        <v>5</v>
      </c>
      <c r="L2" s="7" t="s">
        <v>6</v>
      </c>
      <c r="M2" s="7" t="s">
        <v>7</v>
      </c>
      <c r="N2" s="14" t="s">
        <v>8</v>
      </c>
    </row>
    <row r="3" spans="2:14" ht="128.25" customHeight="1" thickBot="1" thickTop="1">
      <c r="B3" s="71" t="s">
        <v>479</v>
      </c>
      <c r="C3" s="72"/>
      <c r="D3" s="72"/>
      <c r="E3" s="73"/>
      <c r="F3" s="15"/>
      <c r="G3" s="7"/>
      <c r="H3" s="8" t="s">
        <v>168</v>
      </c>
      <c r="I3" s="8"/>
      <c r="J3" s="8"/>
      <c r="K3" s="8"/>
      <c r="L3" s="9"/>
      <c r="M3" s="8" t="s">
        <v>104</v>
      </c>
      <c r="N3" s="10">
        <v>22</v>
      </c>
    </row>
    <row r="4" spans="2:18" ht="40.5" customHeight="1" thickTop="1">
      <c r="B4" s="53" t="s">
        <v>252</v>
      </c>
      <c r="C4" s="53" t="s">
        <v>67</v>
      </c>
      <c r="D4" s="53" t="s">
        <v>253</v>
      </c>
      <c r="E4" s="54" t="s">
        <v>50</v>
      </c>
      <c r="F4" s="6" t="s">
        <v>0</v>
      </c>
      <c r="G4" s="7" t="s">
        <v>2</v>
      </c>
      <c r="H4" s="7"/>
      <c r="I4" s="7"/>
      <c r="J4" s="7"/>
      <c r="K4" s="7"/>
      <c r="L4" s="7"/>
      <c r="M4" s="7"/>
      <c r="N4" s="14"/>
      <c r="P4"/>
      <c r="R4"/>
    </row>
    <row r="5" spans="2:14" ht="30" customHeight="1">
      <c r="B5" s="67" t="s">
        <v>174</v>
      </c>
      <c r="C5" s="68"/>
      <c r="D5" s="68"/>
      <c r="E5" s="69"/>
      <c r="F5" s="6"/>
      <c r="G5" s="7"/>
      <c r="H5" s="8" t="s">
        <v>168</v>
      </c>
      <c r="I5" s="8"/>
      <c r="J5" s="8"/>
      <c r="K5" s="8"/>
      <c r="L5" s="9"/>
      <c r="M5" s="8" t="s">
        <v>104</v>
      </c>
      <c r="N5" s="10">
        <v>22</v>
      </c>
    </row>
    <row r="6" spans="2:14" ht="40.5">
      <c r="B6" s="41" t="s">
        <v>210</v>
      </c>
      <c r="C6" s="43" t="s">
        <v>188</v>
      </c>
      <c r="D6" s="43" t="s">
        <v>254</v>
      </c>
      <c r="E6" s="52">
        <v>1600</v>
      </c>
      <c r="F6" s="17"/>
      <c r="G6" s="10">
        <f>13*3+1</f>
        <v>40</v>
      </c>
      <c r="H6" s="8" t="s">
        <v>168</v>
      </c>
      <c r="I6" s="8"/>
      <c r="J6" s="8"/>
      <c r="K6" s="8"/>
      <c r="L6" s="9"/>
      <c r="M6" s="8" t="s">
        <v>124</v>
      </c>
      <c r="N6" s="10">
        <v>22</v>
      </c>
    </row>
    <row r="7" spans="2:14" ht="20.25">
      <c r="B7" s="63" t="s">
        <v>211</v>
      </c>
      <c r="C7" s="43" t="s">
        <v>189</v>
      </c>
      <c r="D7" s="43" t="s">
        <v>255</v>
      </c>
      <c r="E7" s="52">
        <v>2360</v>
      </c>
      <c r="F7" s="17"/>
      <c r="G7" s="33"/>
      <c r="H7" s="8"/>
      <c r="I7" s="8"/>
      <c r="J7" s="8"/>
      <c r="K7" s="8"/>
      <c r="L7" s="9"/>
      <c r="M7" s="8"/>
      <c r="N7" s="33"/>
    </row>
    <row r="8" spans="2:14" ht="20.25">
      <c r="B8" s="64"/>
      <c r="C8" s="43" t="s">
        <v>190</v>
      </c>
      <c r="D8" s="43" t="s">
        <v>255</v>
      </c>
      <c r="E8" s="52">
        <v>2360</v>
      </c>
      <c r="F8" s="17"/>
      <c r="G8" s="33"/>
      <c r="H8" s="8"/>
      <c r="I8" s="8"/>
      <c r="J8" s="8"/>
      <c r="K8" s="8"/>
      <c r="L8" s="9"/>
      <c r="M8" s="8"/>
      <c r="N8" s="33"/>
    </row>
    <row r="9" spans="2:14" ht="40.5">
      <c r="B9" s="41" t="s">
        <v>212</v>
      </c>
      <c r="C9" s="43"/>
      <c r="D9" s="43" t="s">
        <v>256</v>
      </c>
      <c r="E9" s="48">
        <v>720</v>
      </c>
      <c r="F9" s="17"/>
      <c r="G9" s="33"/>
      <c r="H9" s="8"/>
      <c r="I9" s="8"/>
      <c r="J9" s="8"/>
      <c r="K9" s="8"/>
      <c r="L9" s="9"/>
      <c r="M9" s="8"/>
      <c r="N9" s="33"/>
    </row>
    <row r="10" spans="2:14" ht="40.5">
      <c r="B10" s="42" t="s">
        <v>213</v>
      </c>
      <c r="C10" s="43" t="s">
        <v>199</v>
      </c>
      <c r="D10" s="43" t="s">
        <v>257</v>
      </c>
      <c r="E10" s="48">
        <v>990</v>
      </c>
      <c r="F10" s="17"/>
      <c r="G10" s="33"/>
      <c r="H10" s="8"/>
      <c r="I10" s="8"/>
      <c r="J10" s="8"/>
      <c r="K10" s="8"/>
      <c r="L10" s="9"/>
      <c r="M10" s="8"/>
      <c r="N10" s="33"/>
    </row>
    <row r="11" spans="2:14" ht="20.25">
      <c r="B11" s="63" t="s">
        <v>214</v>
      </c>
      <c r="C11" s="43" t="s">
        <v>191</v>
      </c>
      <c r="D11" s="43" t="s">
        <v>254</v>
      </c>
      <c r="E11" s="48">
        <v>2000</v>
      </c>
      <c r="F11" s="17"/>
      <c r="G11" s="33"/>
      <c r="H11" s="8"/>
      <c r="I11" s="8"/>
      <c r="J11" s="8"/>
      <c r="K11" s="8"/>
      <c r="L11" s="9"/>
      <c r="M11" s="8"/>
      <c r="N11" s="33"/>
    </row>
    <row r="12" spans="2:14" ht="20.25">
      <c r="B12" s="65"/>
      <c r="C12" s="43" t="s">
        <v>192</v>
      </c>
      <c r="D12" s="43" t="s">
        <v>254</v>
      </c>
      <c r="E12" s="48">
        <v>2000</v>
      </c>
      <c r="F12" s="17"/>
      <c r="G12" s="33"/>
      <c r="H12" s="8"/>
      <c r="I12" s="8"/>
      <c r="J12" s="8"/>
      <c r="K12" s="8"/>
      <c r="L12" s="9"/>
      <c r="M12" s="8"/>
      <c r="N12" s="33"/>
    </row>
    <row r="13" spans="2:14" ht="20.25">
      <c r="B13" s="64"/>
      <c r="C13" s="43" t="s">
        <v>193</v>
      </c>
      <c r="D13" s="43" t="s">
        <v>254</v>
      </c>
      <c r="E13" s="48">
        <v>2300</v>
      </c>
      <c r="F13" s="17"/>
      <c r="G13" s="33"/>
      <c r="H13" s="8"/>
      <c r="I13" s="8"/>
      <c r="J13" s="8"/>
      <c r="K13" s="8"/>
      <c r="L13" s="9"/>
      <c r="M13" s="8"/>
      <c r="N13" s="33"/>
    </row>
    <row r="14" spans="2:14" ht="20.25">
      <c r="B14" s="63" t="s">
        <v>215</v>
      </c>
      <c r="C14" s="43" t="s">
        <v>194</v>
      </c>
      <c r="D14" s="43" t="s">
        <v>258</v>
      </c>
      <c r="E14" s="48">
        <v>900</v>
      </c>
      <c r="F14" s="17"/>
      <c r="G14" s="33"/>
      <c r="H14" s="8"/>
      <c r="I14" s="8"/>
      <c r="J14" s="8"/>
      <c r="K14" s="8"/>
      <c r="L14" s="9"/>
      <c r="M14" s="8"/>
      <c r="N14" s="33"/>
    </row>
    <row r="15" spans="2:14" ht="20.25">
      <c r="B15" s="64"/>
      <c r="C15" s="43" t="s">
        <v>125</v>
      </c>
      <c r="D15" s="43" t="s">
        <v>259</v>
      </c>
      <c r="E15" s="48">
        <v>960</v>
      </c>
      <c r="F15" s="17"/>
      <c r="G15" s="33"/>
      <c r="H15" s="8"/>
      <c r="I15" s="8"/>
      <c r="J15" s="8"/>
      <c r="K15" s="8"/>
      <c r="L15" s="9"/>
      <c r="M15" s="8"/>
      <c r="N15" s="33"/>
    </row>
    <row r="16" spans="2:14" ht="40.5">
      <c r="B16" s="41" t="s">
        <v>216</v>
      </c>
      <c r="C16" s="43"/>
      <c r="D16" s="43" t="s">
        <v>260</v>
      </c>
      <c r="E16" s="48">
        <v>2200</v>
      </c>
      <c r="F16" s="17"/>
      <c r="G16" s="33"/>
      <c r="H16" s="8"/>
      <c r="I16" s="8"/>
      <c r="J16" s="8"/>
      <c r="K16" s="8"/>
      <c r="L16" s="9"/>
      <c r="M16" s="8"/>
      <c r="N16" s="33"/>
    </row>
    <row r="17" spans="2:14" ht="40.5">
      <c r="B17" s="41" t="s">
        <v>217</v>
      </c>
      <c r="C17" s="43" t="s">
        <v>195</v>
      </c>
      <c r="D17" s="43" t="s">
        <v>257</v>
      </c>
      <c r="E17" s="48">
        <v>690</v>
      </c>
      <c r="F17" s="17"/>
      <c r="G17" s="33"/>
      <c r="H17" s="8"/>
      <c r="I17" s="8"/>
      <c r="J17" s="8"/>
      <c r="K17" s="8"/>
      <c r="L17" s="9"/>
      <c r="M17" s="8"/>
      <c r="N17" s="33"/>
    </row>
    <row r="18" spans="2:14" ht="40.5">
      <c r="B18" s="41" t="s">
        <v>218</v>
      </c>
      <c r="C18" s="43"/>
      <c r="D18" s="43" t="s">
        <v>261</v>
      </c>
      <c r="E18" s="48">
        <v>740</v>
      </c>
      <c r="F18" s="17"/>
      <c r="G18" s="33"/>
      <c r="H18" s="8"/>
      <c r="I18" s="8"/>
      <c r="J18" s="8"/>
      <c r="K18" s="8"/>
      <c r="L18" s="9"/>
      <c r="M18" s="8"/>
      <c r="N18" s="33"/>
    </row>
    <row r="19" spans="2:14" ht="40.5">
      <c r="B19" s="42" t="s">
        <v>219</v>
      </c>
      <c r="C19" s="43" t="s">
        <v>198</v>
      </c>
      <c r="D19" s="43" t="s">
        <v>257</v>
      </c>
      <c r="E19" s="48">
        <v>660</v>
      </c>
      <c r="F19" s="17"/>
      <c r="G19" s="33"/>
      <c r="H19" s="8"/>
      <c r="I19" s="8"/>
      <c r="J19" s="8"/>
      <c r="K19" s="8"/>
      <c r="L19" s="9"/>
      <c r="M19" s="8"/>
      <c r="N19" s="33"/>
    </row>
    <row r="20" spans="2:14" ht="20.25">
      <c r="B20" s="63" t="s">
        <v>220</v>
      </c>
      <c r="C20" s="43" t="s">
        <v>196</v>
      </c>
      <c r="D20" s="43" t="s">
        <v>257</v>
      </c>
      <c r="E20" s="48">
        <v>660</v>
      </c>
      <c r="F20" s="17"/>
      <c r="G20" s="33"/>
      <c r="H20" s="8"/>
      <c r="I20" s="8"/>
      <c r="J20" s="8"/>
      <c r="K20" s="8"/>
      <c r="L20" s="9"/>
      <c r="M20" s="8"/>
      <c r="N20" s="33"/>
    </row>
    <row r="21" spans="2:14" ht="20.25">
      <c r="B21" s="65"/>
      <c r="C21" s="43" t="s">
        <v>197</v>
      </c>
      <c r="D21" s="43" t="s">
        <v>257</v>
      </c>
      <c r="E21" s="48">
        <v>660</v>
      </c>
      <c r="F21" s="17"/>
      <c r="G21" s="10">
        <v>18</v>
      </c>
      <c r="H21" s="8"/>
      <c r="I21" s="8"/>
      <c r="J21" s="8"/>
      <c r="K21" s="8" t="s">
        <v>10</v>
      </c>
      <c r="L21" s="9"/>
      <c r="M21" s="8" t="s">
        <v>11</v>
      </c>
      <c r="N21" s="10">
        <v>17</v>
      </c>
    </row>
    <row r="22" spans="2:14" ht="20.25">
      <c r="B22" s="64"/>
      <c r="C22" s="43" t="s">
        <v>123</v>
      </c>
      <c r="D22" s="43" t="s">
        <v>262</v>
      </c>
      <c r="E22" s="48">
        <v>850</v>
      </c>
      <c r="F22" s="17">
        <v>1920</v>
      </c>
      <c r="G22" s="10">
        <v>8</v>
      </c>
      <c r="H22" s="8"/>
      <c r="I22" s="8"/>
      <c r="J22" s="8"/>
      <c r="K22" s="8" t="s">
        <v>16</v>
      </c>
      <c r="L22" s="9"/>
      <c r="M22" s="8"/>
      <c r="N22" s="10"/>
    </row>
    <row r="23" spans="2:14" ht="20.25">
      <c r="B23" s="60" t="s">
        <v>221</v>
      </c>
      <c r="C23" s="60"/>
      <c r="D23" s="43" t="s">
        <v>263</v>
      </c>
      <c r="E23" s="49">
        <v>1000</v>
      </c>
      <c r="F23" s="17">
        <v>1180</v>
      </c>
      <c r="G23" s="10">
        <v>1</v>
      </c>
      <c r="H23" s="8" t="s">
        <v>168</v>
      </c>
      <c r="I23" s="8"/>
      <c r="J23" s="8"/>
      <c r="K23" s="8"/>
      <c r="L23" s="9"/>
      <c r="M23" s="8" t="s">
        <v>104</v>
      </c>
      <c r="N23" s="10">
        <v>22</v>
      </c>
    </row>
    <row r="24" spans="2:14" ht="20.25">
      <c r="B24" s="60"/>
      <c r="C24" s="60"/>
      <c r="D24" s="43" t="s">
        <v>264</v>
      </c>
      <c r="E24" s="49">
        <v>2200</v>
      </c>
      <c r="F24" s="17"/>
      <c r="G24" s="10">
        <f>16*3+1</f>
        <v>49</v>
      </c>
      <c r="H24" s="8" t="s">
        <v>168</v>
      </c>
      <c r="I24" s="8"/>
      <c r="J24" s="8"/>
      <c r="K24" s="8"/>
      <c r="L24" s="9"/>
      <c r="M24" s="8" t="s">
        <v>124</v>
      </c>
      <c r="N24" s="10">
        <v>22</v>
      </c>
    </row>
    <row r="25" spans="2:14" ht="20.25">
      <c r="B25" s="60"/>
      <c r="C25" s="60"/>
      <c r="D25" s="43" t="s">
        <v>265</v>
      </c>
      <c r="E25" s="49">
        <v>3000</v>
      </c>
      <c r="F25" s="17"/>
      <c r="G25" s="10">
        <v>17</v>
      </c>
      <c r="H25" s="8"/>
      <c r="I25" s="8"/>
      <c r="J25" s="8"/>
      <c r="K25" s="8" t="s">
        <v>10</v>
      </c>
      <c r="L25" s="9"/>
      <c r="M25" s="8" t="s">
        <v>105</v>
      </c>
      <c r="N25" s="10">
        <v>16</v>
      </c>
    </row>
    <row r="26" spans="2:14" ht="20.25">
      <c r="B26" s="63" t="s">
        <v>222</v>
      </c>
      <c r="C26" s="42" t="s">
        <v>200</v>
      </c>
      <c r="D26" s="43" t="s">
        <v>266</v>
      </c>
      <c r="E26" s="49">
        <v>1500</v>
      </c>
      <c r="F26" s="17">
        <v>900</v>
      </c>
      <c r="G26" s="10">
        <v>20</v>
      </c>
      <c r="H26" s="8"/>
      <c r="I26" s="8"/>
      <c r="J26" s="8"/>
      <c r="K26" s="8" t="s">
        <v>10</v>
      </c>
      <c r="L26" s="9"/>
      <c r="M26" s="8" t="s">
        <v>105</v>
      </c>
      <c r="N26" s="10">
        <v>16</v>
      </c>
    </row>
    <row r="27" spans="2:14" ht="20.25">
      <c r="B27" s="65"/>
      <c r="C27" s="63" t="s">
        <v>126</v>
      </c>
      <c r="D27" s="43" t="s">
        <v>267</v>
      </c>
      <c r="E27" s="49">
        <v>1800</v>
      </c>
      <c r="F27" s="17">
        <v>1978</v>
      </c>
      <c r="G27" s="10">
        <v>15</v>
      </c>
      <c r="H27" s="8"/>
      <c r="I27" s="8"/>
      <c r="J27" s="8"/>
      <c r="K27" s="8" t="s">
        <v>10</v>
      </c>
      <c r="L27" s="9"/>
      <c r="M27" s="8" t="s">
        <v>105</v>
      </c>
      <c r="N27" s="10">
        <v>16</v>
      </c>
    </row>
    <row r="28" spans="2:14" ht="20.25">
      <c r="B28" s="65"/>
      <c r="C28" s="64"/>
      <c r="D28" s="43" t="s">
        <v>268</v>
      </c>
      <c r="E28" s="49">
        <v>2100</v>
      </c>
      <c r="F28" s="17"/>
      <c r="G28" s="10"/>
      <c r="H28" s="8"/>
      <c r="I28" s="8"/>
      <c r="J28" s="8"/>
      <c r="K28" s="8"/>
      <c r="L28" s="9"/>
      <c r="M28" s="8"/>
      <c r="N28" s="10"/>
    </row>
    <row r="29" spans="2:14" ht="20.25">
      <c r="B29" s="65"/>
      <c r="C29" s="63" t="s">
        <v>127</v>
      </c>
      <c r="D29" s="43" t="s">
        <v>267</v>
      </c>
      <c r="E29" s="49">
        <v>1800</v>
      </c>
      <c r="F29" s="17">
        <v>2360</v>
      </c>
      <c r="G29" s="10">
        <v>5</v>
      </c>
      <c r="H29" s="8"/>
      <c r="I29" s="8"/>
      <c r="J29" s="8"/>
      <c r="K29" s="8" t="s">
        <v>10</v>
      </c>
      <c r="L29" s="9"/>
      <c r="M29" s="8" t="s">
        <v>124</v>
      </c>
      <c r="N29" s="10">
        <v>22</v>
      </c>
    </row>
    <row r="30" spans="2:14" ht="20.25">
      <c r="B30" s="65"/>
      <c r="C30" s="64"/>
      <c r="D30" s="43" t="s">
        <v>268</v>
      </c>
      <c r="E30" s="49">
        <v>2100</v>
      </c>
      <c r="F30" s="17">
        <v>900</v>
      </c>
      <c r="G30" s="10">
        <v>20</v>
      </c>
      <c r="H30" s="8"/>
      <c r="I30" s="8"/>
      <c r="J30" s="8"/>
      <c r="K30" s="8" t="s">
        <v>10</v>
      </c>
      <c r="L30" s="9"/>
      <c r="M30" s="8" t="s">
        <v>124</v>
      </c>
      <c r="N30" s="10">
        <v>22</v>
      </c>
    </row>
    <row r="31" spans="2:14" ht="20.25">
      <c r="B31" s="64"/>
      <c r="C31" s="44" t="s">
        <v>201</v>
      </c>
      <c r="D31" s="43" t="s">
        <v>266</v>
      </c>
      <c r="E31" s="49">
        <v>1300</v>
      </c>
      <c r="F31" s="17">
        <v>2360</v>
      </c>
      <c r="G31" s="10">
        <v>20</v>
      </c>
      <c r="H31" s="7"/>
      <c r="I31" s="7"/>
      <c r="J31" s="7"/>
      <c r="K31" s="7"/>
      <c r="L31" s="7"/>
      <c r="M31" s="7"/>
      <c r="N31" s="14"/>
    </row>
    <row r="32" spans="2:14" ht="30" customHeight="1">
      <c r="B32" s="67" t="s">
        <v>175</v>
      </c>
      <c r="C32" s="68"/>
      <c r="D32" s="68"/>
      <c r="E32" s="69"/>
      <c r="F32" s="6"/>
      <c r="G32" s="7"/>
      <c r="H32" s="9"/>
      <c r="I32" s="9"/>
      <c r="J32" s="9"/>
      <c r="K32" s="9" t="s">
        <v>10</v>
      </c>
      <c r="L32" s="9"/>
      <c r="M32" s="9" t="s">
        <v>13</v>
      </c>
      <c r="N32" s="18">
        <v>21</v>
      </c>
    </row>
    <row r="33" spans="2:14" ht="20.25">
      <c r="B33" s="63" t="s">
        <v>223</v>
      </c>
      <c r="C33" s="80"/>
      <c r="D33" s="43" t="s">
        <v>269</v>
      </c>
      <c r="E33" s="47">
        <v>4000</v>
      </c>
      <c r="F33" s="19">
        <v>1500</v>
      </c>
      <c r="G33" s="18">
        <v>11</v>
      </c>
      <c r="H33" s="8"/>
      <c r="I33" s="8"/>
      <c r="J33" s="8"/>
      <c r="K33" s="8" t="s">
        <v>10</v>
      </c>
      <c r="L33" s="9"/>
      <c r="M33" s="8" t="s">
        <v>140</v>
      </c>
      <c r="N33" s="10">
        <v>17</v>
      </c>
    </row>
    <row r="34" spans="2:14" ht="20.25">
      <c r="B34" s="64"/>
      <c r="C34" s="82"/>
      <c r="D34" s="43" t="s">
        <v>270</v>
      </c>
      <c r="E34" s="47">
        <v>5000</v>
      </c>
      <c r="F34" s="20">
        <f>8142+700</f>
        <v>8842</v>
      </c>
      <c r="G34" s="10">
        <v>1</v>
      </c>
      <c r="H34" s="8"/>
      <c r="I34" s="8"/>
      <c r="J34" s="8"/>
      <c r="K34" s="8" t="s">
        <v>10</v>
      </c>
      <c r="L34" s="9"/>
      <c r="M34" s="8" t="s">
        <v>65</v>
      </c>
      <c r="N34" s="10" t="s">
        <v>66</v>
      </c>
    </row>
    <row r="35" spans="2:14" ht="40.5">
      <c r="B35" s="41" t="s">
        <v>224</v>
      </c>
      <c r="C35" s="43"/>
      <c r="D35" s="43" t="s">
        <v>271</v>
      </c>
      <c r="E35" s="48">
        <v>8900</v>
      </c>
      <c r="F35" s="17">
        <v>400</v>
      </c>
      <c r="G35" s="10">
        <f>13*5+1</f>
        <v>66</v>
      </c>
      <c r="H35" s="8"/>
      <c r="I35" s="8"/>
      <c r="J35" s="8"/>
      <c r="K35" s="8" t="s">
        <v>10</v>
      </c>
      <c r="L35" s="9"/>
      <c r="M35" s="8" t="s">
        <v>105</v>
      </c>
      <c r="N35" s="10">
        <v>18</v>
      </c>
    </row>
    <row r="36" spans="2:14" ht="20.25">
      <c r="B36" s="60" t="s">
        <v>225</v>
      </c>
      <c r="C36" s="60" t="s">
        <v>40</v>
      </c>
      <c r="D36" s="43" t="s">
        <v>272</v>
      </c>
      <c r="E36" s="48">
        <v>650</v>
      </c>
      <c r="F36" s="17">
        <f>F37-762</f>
        <v>1978.21738317758</v>
      </c>
      <c r="G36" s="66">
        <v>258</v>
      </c>
      <c r="H36" s="8">
        <v>3</v>
      </c>
      <c r="I36" s="8"/>
      <c r="J36" s="8" t="s">
        <v>91</v>
      </c>
      <c r="K36" s="8" t="s">
        <v>10</v>
      </c>
      <c r="L36" s="9"/>
      <c r="M36" s="8"/>
      <c r="N36" s="10"/>
    </row>
    <row r="37" spans="2:14" ht="20.25">
      <c r="B37" s="60"/>
      <c r="C37" s="60"/>
      <c r="D37" s="43" t="s">
        <v>273</v>
      </c>
      <c r="E37" s="48">
        <v>3200</v>
      </c>
      <c r="F37" s="17">
        <f>F38-762</f>
        <v>2740.21738317758</v>
      </c>
      <c r="G37" s="66"/>
      <c r="H37" s="8"/>
      <c r="I37" s="8"/>
      <c r="J37" s="8"/>
      <c r="K37" s="8" t="s">
        <v>10</v>
      </c>
      <c r="L37" s="9"/>
      <c r="M37" s="8"/>
      <c r="N37" s="10"/>
    </row>
    <row r="38" spans="2:14" ht="20.25">
      <c r="B38" s="60"/>
      <c r="C38" s="60"/>
      <c r="D38" s="43" t="s">
        <v>274</v>
      </c>
      <c r="E38" s="48">
        <v>4500</v>
      </c>
      <c r="F38" s="17">
        <f>F39-765</f>
        <v>3502.21738317758</v>
      </c>
      <c r="G38" s="66"/>
      <c r="H38" s="8"/>
      <c r="I38" s="8"/>
      <c r="J38" s="8"/>
      <c r="K38" s="8" t="s">
        <v>53</v>
      </c>
      <c r="L38" s="9"/>
      <c r="M38" s="8" t="s">
        <v>12</v>
      </c>
      <c r="N38" s="10" t="s">
        <v>64</v>
      </c>
    </row>
    <row r="39" spans="2:14" ht="20.25">
      <c r="B39" s="60"/>
      <c r="C39" s="60"/>
      <c r="D39" s="43" t="s">
        <v>275</v>
      </c>
      <c r="E39" s="48">
        <v>4900</v>
      </c>
      <c r="F39" s="17">
        <f>1148.60869158879*2+1970</f>
        <v>4267.21738317758</v>
      </c>
      <c r="G39" s="10">
        <f>7+1</f>
        <v>8</v>
      </c>
      <c r="H39" s="8"/>
      <c r="I39" s="8"/>
      <c r="J39" s="8"/>
      <c r="K39" s="8" t="s">
        <v>53</v>
      </c>
      <c r="L39" s="9"/>
      <c r="M39" s="8" t="s">
        <v>12</v>
      </c>
      <c r="N39" s="10" t="s">
        <v>64</v>
      </c>
    </row>
    <row r="40" spans="2:14" ht="34.5">
      <c r="B40" s="60"/>
      <c r="C40" s="60"/>
      <c r="D40" s="43" t="s">
        <v>276</v>
      </c>
      <c r="E40" s="48">
        <v>5850</v>
      </c>
      <c r="F40" s="17">
        <f>1148.60869158879*2+3404</f>
        <v>5701.21738317758</v>
      </c>
      <c r="G40" s="10">
        <f>30+5</f>
        <v>35</v>
      </c>
      <c r="H40" s="8"/>
      <c r="I40" s="8"/>
      <c r="J40" s="8"/>
      <c r="K40" s="8" t="s">
        <v>53</v>
      </c>
      <c r="L40" s="9"/>
      <c r="M40" s="9" t="s">
        <v>51</v>
      </c>
      <c r="N40" s="10" t="s">
        <v>64</v>
      </c>
    </row>
    <row r="41" spans="2:14" ht="20.25">
      <c r="B41" s="60"/>
      <c r="C41" s="60"/>
      <c r="D41" s="43" t="s">
        <v>277</v>
      </c>
      <c r="E41" s="48">
        <v>7200</v>
      </c>
      <c r="F41" s="17"/>
      <c r="G41" s="33"/>
      <c r="H41" s="8"/>
      <c r="I41" s="8"/>
      <c r="J41" s="8"/>
      <c r="K41" s="8"/>
      <c r="L41" s="9"/>
      <c r="M41" s="9"/>
      <c r="N41" s="33"/>
    </row>
    <row r="42" spans="2:14" ht="20.25">
      <c r="B42" s="60"/>
      <c r="C42" s="60"/>
      <c r="D42" s="43" t="s">
        <v>278</v>
      </c>
      <c r="E42" s="48">
        <v>8150</v>
      </c>
      <c r="F42" s="17"/>
      <c r="G42" s="33"/>
      <c r="H42" s="8"/>
      <c r="I42" s="8"/>
      <c r="J42" s="8"/>
      <c r="K42" s="8"/>
      <c r="L42" s="9"/>
      <c r="M42" s="9"/>
      <c r="N42" s="33"/>
    </row>
    <row r="43" spans="2:14" ht="20.25">
      <c r="B43" s="60"/>
      <c r="C43" s="60" t="s">
        <v>63</v>
      </c>
      <c r="D43" s="43" t="s">
        <v>274</v>
      </c>
      <c r="E43" s="48">
        <v>1000</v>
      </c>
      <c r="F43" s="17"/>
      <c r="G43" s="33"/>
      <c r="H43" s="8"/>
      <c r="I43" s="8"/>
      <c r="J43" s="8"/>
      <c r="K43" s="8"/>
      <c r="L43" s="9"/>
      <c r="M43" s="9"/>
      <c r="N43" s="33"/>
    </row>
    <row r="44" spans="2:14" ht="20.25">
      <c r="B44" s="60"/>
      <c r="C44" s="60"/>
      <c r="D44" s="43" t="s">
        <v>279</v>
      </c>
      <c r="E44" s="48">
        <v>2000</v>
      </c>
      <c r="F44" s="17"/>
      <c r="G44" s="33"/>
      <c r="H44" s="8"/>
      <c r="I44" s="8"/>
      <c r="J44" s="8"/>
      <c r="K44" s="8"/>
      <c r="L44" s="9"/>
      <c r="M44" s="9"/>
      <c r="N44" s="33"/>
    </row>
    <row r="45" spans="2:14" ht="20.25">
      <c r="B45" s="60" t="s">
        <v>226</v>
      </c>
      <c r="C45" s="62"/>
      <c r="D45" s="43" t="s">
        <v>280</v>
      </c>
      <c r="E45" s="48">
        <v>1800</v>
      </c>
      <c r="F45" s="17"/>
      <c r="G45" s="33"/>
      <c r="H45" s="8"/>
      <c r="I45" s="8"/>
      <c r="J45" s="8"/>
      <c r="K45" s="8"/>
      <c r="L45" s="9"/>
      <c r="M45" s="9"/>
      <c r="N45" s="33"/>
    </row>
    <row r="46" spans="2:14" ht="20.25">
      <c r="B46" s="60"/>
      <c r="C46" s="62"/>
      <c r="D46" s="43" t="s">
        <v>281</v>
      </c>
      <c r="E46" s="48">
        <v>2500</v>
      </c>
      <c r="F46" s="17"/>
      <c r="G46" s="33"/>
      <c r="H46" s="8"/>
      <c r="I46" s="8"/>
      <c r="J46" s="8"/>
      <c r="K46" s="8"/>
      <c r="L46" s="9"/>
      <c r="M46" s="9"/>
      <c r="N46" s="33"/>
    </row>
    <row r="47" spans="2:14" ht="20.25">
      <c r="B47" s="60"/>
      <c r="C47" s="63" t="s">
        <v>182</v>
      </c>
      <c r="D47" s="43" t="s">
        <v>282</v>
      </c>
      <c r="E47" s="48">
        <v>3700</v>
      </c>
      <c r="F47" s="17"/>
      <c r="G47" s="33"/>
      <c r="H47" s="8"/>
      <c r="I47" s="8"/>
      <c r="J47" s="8"/>
      <c r="K47" s="8"/>
      <c r="L47" s="9"/>
      <c r="M47" s="9"/>
      <c r="N47" s="33"/>
    </row>
    <row r="48" spans="2:14" ht="34.5">
      <c r="B48" s="60"/>
      <c r="C48" s="64"/>
      <c r="D48" s="43" t="s">
        <v>273</v>
      </c>
      <c r="E48" s="48">
        <v>4100</v>
      </c>
      <c r="F48" s="17">
        <f>1148.60869158879*2+4300</f>
        <v>6597.21738317758</v>
      </c>
      <c r="G48" s="10">
        <f>20+20-7</f>
        <v>33</v>
      </c>
      <c r="H48" s="8"/>
      <c r="I48" s="8"/>
      <c r="J48" s="8"/>
      <c r="K48" s="8" t="s">
        <v>53</v>
      </c>
      <c r="L48" s="9"/>
      <c r="M48" s="9" t="s">
        <v>51</v>
      </c>
      <c r="N48" s="10" t="s">
        <v>64</v>
      </c>
    </row>
    <row r="49" spans="2:14" ht="40.5">
      <c r="B49" s="41" t="s">
        <v>227</v>
      </c>
      <c r="C49" s="46"/>
      <c r="D49" s="43" t="s">
        <v>283</v>
      </c>
      <c r="E49" s="48">
        <v>1600</v>
      </c>
      <c r="F49" s="17">
        <f>1148.60869158879*2+5213</f>
        <v>7510.21738317758</v>
      </c>
      <c r="G49" s="10">
        <f>4+2</f>
        <v>6</v>
      </c>
      <c r="H49" s="8"/>
      <c r="I49" s="8"/>
      <c r="J49" s="8"/>
      <c r="K49" s="8" t="s">
        <v>10</v>
      </c>
      <c r="L49" s="9"/>
      <c r="M49" s="8" t="s">
        <v>14</v>
      </c>
      <c r="N49" s="10">
        <v>16</v>
      </c>
    </row>
    <row r="50" spans="2:14" ht="20.25">
      <c r="B50" s="60" t="s">
        <v>228</v>
      </c>
      <c r="C50" s="63" t="s">
        <v>60</v>
      </c>
      <c r="D50" s="43" t="s">
        <v>284</v>
      </c>
      <c r="E50" s="48">
        <v>6500</v>
      </c>
      <c r="F50" s="17">
        <v>3200</v>
      </c>
      <c r="G50" s="10">
        <v>3</v>
      </c>
      <c r="H50" s="8"/>
      <c r="I50" s="8"/>
      <c r="J50" s="8"/>
      <c r="K50" s="8" t="s">
        <v>10</v>
      </c>
      <c r="L50" s="9"/>
      <c r="M50" s="8" t="s">
        <v>14</v>
      </c>
      <c r="N50" s="10">
        <v>16</v>
      </c>
    </row>
    <row r="51" spans="2:14" ht="20.25">
      <c r="B51" s="60"/>
      <c r="C51" s="65"/>
      <c r="D51" s="43" t="s">
        <v>285</v>
      </c>
      <c r="E51" s="48">
        <v>6900</v>
      </c>
      <c r="F51" s="17">
        <v>4155</v>
      </c>
      <c r="G51" s="10">
        <v>2</v>
      </c>
      <c r="H51" s="8"/>
      <c r="I51" s="8"/>
      <c r="J51" s="8"/>
      <c r="K51" s="8" t="s">
        <v>10</v>
      </c>
      <c r="L51" s="9"/>
      <c r="M51" s="8" t="s">
        <v>14</v>
      </c>
      <c r="N51" s="10">
        <v>16</v>
      </c>
    </row>
    <row r="52" spans="2:14" ht="20.25">
      <c r="B52" s="60"/>
      <c r="C52" s="64"/>
      <c r="D52" s="43" t="s">
        <v>286</v>
      </c>
      <c r="E52" s="48">
        <v>7250</v>
      </c>
      <c r="F52" s="17">
        <v>4572</v>
      </c>
      <c r="G52" s="10">
        <v>1</v>
      </c>
      <c r="H52" s="8"/>
      <c r="I52" s="8"/>
      <c r="J52" s="8"/>
      <c r="K52" s="8" t="s">
        <v>52</v>
      </c>
      <c r="L52" s="9"/>
      <c r="M52" s="8" t="s">
        <v>110</v>
      </c>
      <c r="N52" s="10">
        <v>22</v>
      </c>
    </row>
    <row r="53" spans="2:14" ht="20.25">
      <c r="B53" s="63" t="s">
        <v>229</v>
      </c>
      <c r="C53" s="80"/>
      <c r="D53" s="43" t="s">
        <v>287</v>
      </c>
      <c r="E53" s="49">
        <v>2800</v>
      </c>
      <c r="F53" s="17">
        <v>4572</v>
      </c>
      <c r="G53" s="10">
        <v>20</v>
      </c>
      <c r="H53" s="8"/>
      <c r="I53" s="8"/>
      <c r="J53" s="8"/>
      <c r="K53" s="8" t="s">
        <v>10</v>
      </c>
      <c r="L53" s="9"/>
      <c r="M53" s="8" t="s">
        <v>148</v>
      </c>
      <c r="N53" s="10">
        <v>21</v>
      </c>
    </row>
    <row r="54" spans="2:14" ht="20.25">
      <c r="B54" s="64"/>
      <c r="C54" s="82"/>
      <c r="D54" s="43" t="s">
        <v>288</v>
      </c>
      <c r="E54" s="49">
        <v>3200</v>
      </c>
      <c r="F54" s="17">
        <f>2176.308*3</f>
        <v>6528.924</v>
      </c>
      <c r="G54" s="10">
        <f>20-2</f>
        <v>18</v>
      </c>
      <c r="H54" s="8"/>
      <c r="I54" s="8"/>
      <c r="J54" s="8"/>
      <c r="K54" s="8" t="s">
        <v>16</v>
      </c>
      <c r="L54" s="9"/>
      <c r="M54" s="8"/>
      <c r="N54" s="10">
        <v>17</v>
      </c>
    </row>
    <row r="55" spans="2:14" ht="20.25">
      <c r="B55" s="60" t="s">
        <v>230</v>
      </c>
      <c r="C55" s="62"/>
      <c r="D55" s="43" t="s">
        <v>289</v>
      </c>
      <c r="E55" s="48">
        <v>800</v>
      </c>
      <c r="F55" s="17">
        <v>900</v>
      </c>
      <c r="G55" s="10">
        <v>1</v>
      </c>
      <c r="H55" s="8"/>
      <c r="I55" s="8"/>
      <c r="J55" s="8"/>
      <c r="K55" s="8" t="s">
        <v>16</v>
      </c>
      <c r="L55" s="9"/>
      <c r="M55" s="8"/>
      <c r="N55" s="10">
        <v>17</v>
      </c>
    </row>
    <row r="56" spans="2:14" ht="20.25">
      <c r="B56" s="60"/>
      <c r="C56" s="62"/>
      <c r="D56" s="43" t="s">
        <v>290</v>
      </c>
      <c r="E56" s="48">
        <v>1200</v>
      </c>
      <c r="F56" s="17">
        <v>1535</v>
      </c>
      <c r="G56" s="10">
        <v>1</v>
      </c>
      <c r="H56" s="8"/>
      <c r="I56" s="8"/>
      <c r="J56" s="8"/>
      <c r="K56" s="8" t="s">
        <v>10</v>
      </c>
      <c r="L56" s="9"/>
      <c r="M56" s="8" t="s">
        <v>14</v>
      </c>
      <c r="N56" s="10" t="s">
        <v>120</v>
      </c>
    </row>
    <row r="57" spans="2:14" ht="20.25">
      <c r="B57" s="60" t="s">
        <v>231</v>
      </c>
      <c r="C57" s="43" t="s">
        <v>63</v>
      </c>
      <c r="D57" s="43" t="s">
        <v>291</v>
      </c>
      <c r="E57" s="49">
        <v>340</v>
      </c>
      <c r="F57" s="17">
        <v>2500</v>
      </c>
      <c r="G57" s="10">
        <v>1</v>
      </c>
      <c r="H57" s="8"/>
      <c r="I57" s="8"/>
      <c r="J57" s="8"/>
      <c r="K57" s="8" t="s">
        <v>10</v>
      </c>
      <c r="L57" s="9"/>
      <c r="M57" s="8" t="s">
        <v>15</v>
      </c>
      <c r="N57" s="10" t="s">
        <v>61</v>
      </c>
    </row>
    <row r="58" spans="2:14" ht="20.25">
      <c r="B58" s="60"/>
      <c r="C58" s="43" t="s">
        <v>111</v>
      </c>
      <c r="D58" s="43" t="s">
        <v>292</v>
      </c>
      <c r="E58" s="49">
        <v>2450</v>
      </c>
      <c r="F58" s="17">
        <v>700</v>
      </c>
      <c r="G58" s="10">
        <f>5*4</f>
        <v>20</v>
      </c>
      <c r="H58" s="8"/>
      <c r="I58" s="8"/>
      <c r="J58" s="8"/>
      <c r="K58" s="8" t="s">
        <v>10</v>
      </c>
      <c r="L58" s="9"/>
      <c r="M58" s="8" t="s">
        <v>15</v>
      </c>
      <c r="N58" s="10" t="s">
        <v>61</v>
      </c>
    </row>
    <row r="59" spans="2:14" ht="20.25">
      <c r="B59" s="60"/>
      <c r="C59" s="43" t="s">
        <v>203</v>
      </c>
      <c r="D59" s="43" t="s">
        <v>293</v>
      </c>
      <c r="E59" s="49">
        <v>2120</v>
      </c>
      <c r="F59" s="17" t="s">
        <v>62</v>
      </c>
      <c r="G59" s="10">
        <f>12*3+10*3+7*3</f>
        <v>87</v>
      </c>
      <c r="H59" s="8"/>
      <c r="I59" s="8"/>
      <c r="J59" s="8"/>
      <c r="K59" s="8" t="s">
        <v>10</v>
      </c>
      <c r="L59" s="9"/>
      <c r="M59" s="8" t="s">
        <v>17</v>
      </c>
      <c r="N59" s="10">
        <v>20</v>
      </c>
    </row>
    <row r="60" spans="2:14" ht="20.25">
      <c r="B60" s="60"/>
      <c r="C60" s="63"/>
      <c r="D60" s="43" t="s">
        <v>294</v>
      </c>
      <c r="E60" s="49">
        <v>500</v>
      </c>
      <c r="F60" s="17">
        <v>300</v>
      </c>
      <c r="G60" s="10">
        <f>15.5*4</f>
        <v>62</v>
      </c>
      <c r="H60" s="8"/>
      <c r="I60" s="8"/>
      <c r="J60" s="8"/>
      <c r="K60" s="8" t="s">
        <v>10</v>
      </c>
      <c r="L60" s="9"/>
      <c r="M60" s="8" t="s">
        <v>12</v>
      </c>
      <c r="N60" s="10">
        <v>19</v>
      </c>
    </row>
    <row r="61" spans="2:14" ht="20.25">
      <c r="B61" s="60"/>
      <c r="C61" s="64"/>
      <c r="D61" s="43" t="s">
        <v>260</v>
      </c>
      <c r="E61" s="49">
        <v>1200</v>
      </c>
      <c r="F61" s="17">
        <v>500</v>
      </c>
      <c r="G61" s="10">
        <v>16</v>
      </c>
      <c r="H61" s="8"/>
      <c r="I61" s="8"/>
      <c r="J61" s="8"/>
      <c r="K61" s="8"/>
      <c r="L61" s="9"/>
      <c r="M61" s="8"/>
      <c r="N61" s="10"/>
    </row>
    <row r="62" spans="2:14" ht="20.25">
      <c r="B62" s="60" t="s">
        <v>232</v>
      </c>
      <c r="C62" s="43" t="s">
        <v>112</v>
      </c>
      <c r="D62" s="43" t="s">
        <v>260</v>
      </c>
      <c r="E62" s="49">
        <v>2500</v>
      </c>
      <c r="F62" s="17"/>
      <c r="G62" s="10">
        <v>60</v>
      </c>
      <c r="H62" s="8"/>
      <c r="I62" s="8"/>
      <c r="J62" s="8"/>
      <c r="K62" s="8" t="s">
        <v>10</v>
      </c>
      <c r="L62" s="9"/>
      <c r="M62" s="8" t="s">
        <v>12</v>
      </c>
      <c r="N62" s="10">
        <v>19</v>
      </c>
    </row>
    <row r="63" spans="2:14" ht="20.25">
      <c r="B63" s="60"/>
      <c r="C63" s="43" t="s">
        <v>202</v>
      </c>
      <c r="D63" s="43" t="s">
        <v>295</v>
      </c>
      <c r="E63" s="49">
        <v>2120</v>
      </c>
      <c r="F63" s="17">
        <v>900</v>
      </c>
      <c r="G63" s="10">
        <v>9</v>
      </c>
      <c r="H63" s="8"/>
      <c r="I63" s="8"/>
      <c r="J63" s="8"/>
      <c r="K63" s="8" t="s">
        <v>10</v>
      </c>
      <c r="L63" s="9"/>
      <c r="M63" s="8" t="s">
        <v>12</v>
      </c>
      <c r="N63" s="10">
        <v>19</v>
      </c>
    </row>
    <row r="64" spans="2:14" ht="20.25">
      <c r="B64" s="60"/>
      <c r="C64" s="43" t="s">
        <v>113</v>
      </c>
      <c r="D64" s="43" t="s">
        <v>296</v>
      </c>
      <c r="E64" s="49">
        <v>5000</v>
      </c>
      <c r="F64" s="17">
        <v>1500</v>
      </c>
      <c r="G64" s="10">
        <v>9</v>
      </c>
      <c r="H64" s="8"/>
      <c r="I64" s="8"/>
      <c r="J64" s="8"/>
      <c r="K64" s="8"/>
      <c r="L64" s="9"/>
      <c r="M64" s="8" t="s">
        <v>110</v>
      </c>
      <c r="N64" s="10">
        <v>22</v>
      </c>
    </row>
    <row r="65" spans="2:14" ht="20.25">
      <c r="B65" s="60" t="s">
        <v>233</v>
      </c>
      <c r="C65" s="60" t="s">
        <v>94</v>
      </c>
      <c r="D65" s="43" t="s">
        <v>294</v>
      </c>
      <c r="E65" s="49">
        <v>1900</v>
      </c>
      <c r="F65" s="17"/>
      <c r="G65" s="10">
        <v>23</v>
      </c>
      <c r="H65" s="8"/>
      <c r="I65" s="8"/>
      <c r="J65" s="8"/>
      <c r="K65" s="8"/>
      <c r="L65" s="9"/>
      <c r="M65" s="8" t="s">
        <v>110</v>
      </c>
      <c r="N65" s="10">
        <v>22</v>
      </c>
    </row>
    <row r="66" spans="2:14" ht="20.25">
      <c r="B66" s="60"/>
      <c r="C66" s="60"/>
      <c r="D66" s="43" t="s">
        <v>297</v>
      </c>
      <c r="E66" s="49">
        <v>2300</v>
      </c>
      <c r="F66" s="17"/>
      <c r="G66" s="10">
        <v>19</v>
      </c>
      <c r="H66" s="8"/>
      <c r="I66" s="8"/>
      <c r="J66" s="8"/>
      <c r="K66" s="8"/>
      <c r="L66" s="9"/>
      <c r="M66" s="8" t="s">
        <v>115</v>
      </c>
      <c r="N66" s="10">
        <v>22</v>
      </c>
    </row>
    <row r="67" spans="2:14" ht="20.25">
      <c r="B67" s="60"/>
      <c r="C67" s="60"/>
      <c r="D67" s="43" t="s">
        <v>298</v>
      </c>
      <c r="E67" s="49">
        <v>16900</v>
      </c>
      <c r="F67" s="17"/>
      <c r="G67" s="10">
        <v>10</v>
      </c>
      <c r="H67" s="8"/>
      <c r="I67" s="8"/>
      <c r="J67" s="8"/>
      <c r="K67" s="8"/>
      <c r="L67" s="9"/>
      <c r="M67" s="8" t="s">
        <v>114</v>
      </c>
      <c r="N67" s="10">
        <v>22</v>
      </c>
    </row>
    <row r="68" spans="2:14" ht="40.5">
      <c r="B68" s="42" t="s">
        <v>234</v>
      </c>
      <c r="C68" s="42"/>
      <c r="D68" s="43" t="s">
        <v>299</v>
      </c>
      <c r="E68" s="49">
        <v>1500</v>
      </c>
      <c r="F68" s="17"/>
      <c r="G68" s="10">
        <v>5</v>
      </c>
      <c r="H68" s="8"/>
      <c r="I68" s="8"/>
      <c r="J68" s="8"/>
      <c r="K68" s="8" t="s">
        <v>10</v>
      </c>
      <c r="L68" s="9"/>
      <c r="M68" s="8" t="s">
        <v>110</v>
      </c>
      <c r="N68" s="10">
        <v>22</v>
      </c>
    </row>
    <row r="69" spans="2:14" ht="20.25">
      <c r="B69" s="63" t="s">
        <v>235</v>
      </c>
      <c r="C69" s="63"/>
      <c r="D69" s="43" t="s">
        <v>300</v>
      </c>
      <c r="E69" s="49">
        <v>400</v>
      </c>
      <c r="F69" s="17"/>
      <c r="G69" s="10">
        <v>60</v>
      </c>
      <c r="H69" s="8"/>
      <c r="I69" s="8"/>
      <c r="J69" s="8"/>
      <c r="K69" s="8" t="s">
        <v>52</v>
      </c>
      <c r="L69" s="9"/>
      <c r="M69" s="8" t="s">
        <v>110</v>
      </c>
      <c r="N69" s="10">
        <v>22</v>
      </c>
    </row>
    <row r="70" spans="2:14" ht="20.25">
      <c r="B70" s="65"/>
      <c r="C70" s="65"/>
      <c r="D70" s="43" t="s">
        <v>301</v>
      </c>
      <c r="E70" s="49">
        <v>700</v>
      </c>
      <c r="F70" s="17"/>
      <c r="G70" s="10">
        <v>31</v>
      </c>
      <c r="H70" s="8"/>
      <c r="I70" s="8"/>
      <c r="J70" s="8"/>
      <c r="K70" s="8" t="s">
        <v>52</v>
      </c>
      <c r="L70" s="9"/>
      <c r="M70" s="8" t="s">
        <v>110</v>
      </c>
      <c r="N70" s="10">
        <v>22</v>
      </c>
    </row>
    <row r="71" spans="2:14" ht="20.25">
      <c r="B71" s="64"/>
      <c r="C71" s="64"/>
      <c r="D71" s="43" t="s">
        <v>302</v>
      </c>
      <c r="E71" s="49">
        <v>2000</v>
      </c>
      <c r="F71" s="17"/>
      <c r="G71" s="10">
        <v>40</v>
      </c>
      <c r="H71" s="8"/>
      <c r="I71" s="8"/>
      <c r="J71" s="8"/>
      <c r="K71" s="8" t="s">
        <v>53</v>
      </c>
      <c r="L71" s="9"/>
      <c r="M71" s="8" t="s">
        <v>148</v>
      </c>
      <c r="N71" s="10" t="s">
        <v>54</v>
      </c>
    </row>
    <row r="72" spans="2:14" ht="20.25">
      <c r="B72" s="60" t="s">
        <v>236</v>
      </c>
      <c r="C72" s="60"/>
      <c r="D72" s="43" t="s">
        <v>303</v>
      </c>
      <c r="E72" s="48">
        <v>1700</v>
      </c>
      <c r="F72" s="17">
        <v>4712</v>
      </c>
      <c r="G72" s="10">
        <v>0</v>
      </c>
      <c r="H72" s="8"/>
      <c r="I72" s="8"/>
      <c r="J72" s="8"/>
      <c r="K72" s="8" t="s">
        <v>53</v>
      </c>
      <c r="L72" s="9"/>
      <c r="M72" s="8" t="s">
        <v>148</v>
      </c>
      <c r="N72" s="10" t="s">
        <v>54</v>
      </c>
    </row>
    <row r="73" spans="2:14" ht="20.25">
      <c r="B73" s="60"/>
      <c r="C73" s="60"/>
      <c r="D73" s="43" t="s">
        <v>304</v>
      </c>
      <c r="E73" s="48">
        <v>2000</v>
      </c>
      <c r="F73" s="17">
        <f>F69+(F75-F69)/3</f>
        <v>2442.6666666666665</v>
      </c>
      <c r="G73" s="10">
        <v>4</v>
      </c>
      <c r="H73" s="8"/>
      <c r="I73" s="8"/>
      <c r="J73" s="8"/>
      <c r="K73" s="8" t="s">
        <v>53</v>
      </c>
      <c r="L73" s="9"/>
      <c r="M73" s="8" t="s">
        <v>148</v>
      </c>
      <c r="N73" s="10" t="s">
        <v>54</v>
      </c>
    </row>
    <row r="74" spans="2:14" ht="20.25">
      <c r="B74" s="60"/>
      <c r="C74" s="60"/>
      <c r="D74" s="43" t="s">
        <v>305</v>
      </c>
      <c r="E74" s="48">
        <v>2750</v>
      </c>
      <c r="F74" s="17">
        <f>F69+(F75-F69)*2/3</f>
        <v>4885.333333333333</v>
      </c>
      <c r="G74" s="10">
        <v>10</v>
      </c>
      <c r="H74" s="8">
        <v>4</v>
      </c>
      <c r="I74" s="8"/>
      <c r="J74" s="8" t="s">
        <v>93</v>
      </c>
      <c r="K74" s="8" t="s">
        <v>53</v>
      </c>
      <c r="L74" s="9"/>
      <c r="M74" s="8" t="s">
        <v>148</v>
      </c>
      <c r="N74" s="10" t="s">
        <v>54</v>
      </c>
    </row>
    <row r="75" spans="2:14" ht="20.25">
      <c r="B75" s="60"/>
      <c r="C75" s="60"/>
      <c r="D75" s="43" t="s">
        <v>274</v>
      </c>
      <c r="E75" s="48">
        <v>3700</v>
      </c>
      <c r="F75" s="17">
        <v>7328</v>
      </c>
      <c r="G75" s="10">
        <v>52</v>
      </c>
      <c r="H75" s="8"/>
      <c r="I75" s="8"/>
      <c r="J75" s="8"/>
      <c r="K75" s="8" t="s">
        <v>10</v>
      </c>
      <c r="L75" s="9"/>
      <c r="M75" s="8" t="s">
        <v>148</v>
      </c>
      <c r="N75" s="10" t="s">
        <v>54</v>
      </c>
    </row>
    <row r="76" spans="2:14" ht="20.25">
      <c r="B76" s="60"/>
      <c r="C76" s="60"/>
      <c r="D76" s="43" t="s">
        <v>276</v>
      </c>
      <c r="E76" s="48">
        <v>4900</v>
      </c>
      <c r="F76" s="17">
        <f>F77/1.3</f>
        <v>0</v>
      </c>
      <c r="G76" s="10">
        <v>1</v>
      </c>
      <c r="H76" s="8"/>
      <c r="I76" s="8"/>
      <c r="J76" s="8"/>
      <c r="K76" s="8" t="s">
        <v>10</v>
      </c>
      <c r="L76" s="9"/>
      <c r="M76" s="8" t="s">
        <v>148</v>
      </c>
      <c r="N76" s="10" t="s">
        <v>54</v>
      </c>
    </row>
    <row r="77" spans="2:14" ht="20.25">
      <c r="B77" s="60"/>
      <c r="C77" s="60"/>
      <c r="D77" s="43" t="s">
        <v>277</v>
      </c>
      <c r="E77" s="48">
        <v>6000</v>
      </c>
      <c r="F77" s="17">
        <f>F69/1.5</f>
        <v>0</v>
      </c>
      <c r="G77" s="10">
        <v>2</v>
      </c>
      <c r="H77" s="8"/>
      <c r="I77" s="8"/>
      <c r="J77" s="8"/>
      <c r="K77" s="8" t="s">
        <v>10</v>
      </c>
      <c r="L77" s="9"/>
      <c r="M77" s="8" t="s">
        <v>148</v>
      </c>
      <c r="N77" s="10" t="s">
        <v>54</v>
      </c>
    </row>
    <row r="78" spans="2:14" ht="20.25">
      <c r="B78" s="60"/>
      <c r="C78" s="60"/>
      <c r="D78" s="43" t="s">
        <v>278</v>
      </c>
      <c r="E78" s="48">
        <v>6800</v>
      </c>
      <c r="F78" s="17">
        <f>(F77+F79)/2</f>
        <v>1628.4444444444443</v>
      </c>
      <c r="G78" s="10">
        <v>2</v>
      </c>
      <c r="H78" s="8"/>
      <c r="I78" s="8"/>
      <c r="J78" s="8"/>
      <c r="K78" s="8" t="s">
        <v>10</v>
      </c>
      <c r="L78" s="9"/>
      <c r="M78" s="8" t="s">
        <v>148</v>
      </c>
      <c r="N78" s="10" t="s">
        <v>54</v>
      </c>
    </row>
    <row r="79" spans="2:14" ht="20.25">
      <c r="B79" s="60"/>
      <c r="C79" s="60"/>
      <c r="D79" s="43" t="s">
        <v>306</v>
      </c>
      <c r="E79" s="48">
        <v>7500</v>
      </c>
      <c r="F79" s="17">
        <f>F74/1.5</f>
        <v>3256.8888888888887</v>
      </c>
      <c r="G79" s="10">
        <v>2</v>
      </c>
      <c r="H79" s="8"/>
      <c r="I79" s="8"/>
      <c r="J79" s="8"/>
      <c r="K79" s="8" t="s">
        <v>10</v>
      </c>
      <c r="L79" s="9"/>
      <c r="M79" s="8" t="s">
        <v>148</v>
      </c>
      <c r="N79" s="10" t="s">
        <v>54</v>
      </c>
    </row>
    <row r="80" spans="2:14" ht="20.25">
      <c r="B80" s="60"/>
      <c r="C80" s="60" t="s">
        <v>56</v>
      </c>
      <c r="D80" s="43" t="s">
        <v>307</v>
      </c>
      <c r="E80" s="48">
        <v>2500</v>
      </c>
      <c r="F80" s="17">
        <f>F75/1.5</f>
        <v>4885.333333333333</v>
      </c>
      <c r="G80" s="10">
        <v>2</v>
      </c>
      <c r="H80" s="8"/>
      <c r="I80" s="8"/>
      <c r="J80" s="8"/>
      <c r="K80" s="8" t="s">
        <v>10</v>
      </c>
      <c r="L80" s="9"/>
      <c r="M80" s="8" t="s">
        <v>148</v>
      </c>
      <c r="N80" s="10">
        <v>20</v>
      </c>
    </row>
    <row r="81" spans="2:14" ht="20.25">
      <c r="B81" s="60"/>
      <c r="C81" s="60"/>
      <c r="D81" s="43" t="s">
        <v>275</v>
      </c>
      <c r="E81" s="48">
        <v>3700</v>
      </c>
      <c r="F81" s="17">
        <f>2255.50908322429*3</f>
        <v>6766.52724967287</v>
      </c>
      <c r="G81" s="10">
        <v>2</v>
      </c>
      <c r="H81" s="8"/>
      <c r="I81" s="8"/>
      <c r="J81" s="8"/>
      <c r="K81" s="8" t="s">
        <v>10</v>
      </c>
      <c r="L81" s="9"/>
      <c r="M81" s="8" t="s">
        <v>148</v>
      </c>
      <c r="N81" s="10">
        <v>20</v>
      </c>
    </row>
    <row r="82" spans="2:14" ht="20.25">
      <c r="B82" s="60"/>
      <c r="C82" s="60"/>
      <c r="D82" s="43" t="s">
        <v>277</v>
      </c>
      <c r="E82" s="48">
        <v>4700</v>
      </c>
      <c r="F82" s="17">
        <f>2255.50908322429*3+1221</f>
        <v>7987.52724967287</v>
      </c>
      <c r="G82" s="10">
        <v>2</v>
      </c>
      <c r="H82" s="8"/>
      <c r="I82" s="8"/>
      <c r="J82" s="8"/>
      <c r="K82" s="8" t="s">
        <v>10</v>
      </c>
      <c r="L82" s="9"/>
      <c r="M82" s="8" t="s">
        <v>15</v>
      </c>
      <c r="N82" s="10">
        <v>22</v>
      </c>
    </row>
    <row r="83" spans="2:14" ht="20.25">
      <c r="B83" s="60"/>
      <c r="C83" s="60"/>
      <c r="D83" s="43" t="s">
        <v>306</v>
      </c>
      <c r="E83" s="48">
        <v>5000</v>
      </c>
      <c r="F83" s="17">
        <v>1200</v>
      </c>
      <c r="G83" s="10">
        <v>30</v>
      </c>
      <c r="H83" s="8"/>
      <c r="I83" s="8"/>
      <c r="J83" s="8"/>
      <c r="K83" s="8" t="s">
        <v>10</v>
      </c>
      <c r="L83" s="9"/>
      <c r="M83" s="8" t="s">
        <v>105</v>
      </c>
      <c r="N83" s="10">
        <v>18</v>
      </c>
    </row>
    <row r="84" spans="2:14" ht="20.25">
      <c r="B84" s="60"/>
      <c r="C84" s="41" t="s">
        <v>182</v>
      </c>
      <c r="D84" s="43" t="s">
        <v>308</v>
      </c>
      <c r="E84" s="50">
        <v>3000</v>
      </c>
      <c r="F84" s="17">
        <v>1200</v>
      </c>
      <c r="G84" s="10">
        <v>16</v>
      </c>
      <c r="H84" s="8"/>
      <c r="I84" s="8"/>
      <c r="J84" s="8"/>
      <c r="K84" s="8"/>
      <c r="L84" s="9"/>
      <c r="M84" s="8" t="s">
        <v>124</v>
      </c>
      <c r="N84" s="10">
        <v>22</v>
      </c>
    </row>
    <row r="85" spans="2:14" ht="20.25">
      <c r="B85" s="60"/>
      <c r="C85" s="60" t="s">
        <v>19</v>
      </c>
      <c r="D85" s="43" t="s">
        <v>309</v>
      </c>
      <c r="E85" s="48">
        <v>7000</v>
      </c>
      <c r="F85" s="17"/>
      <c r="G85" s="10">
        <v>25</v>
      </c>
      <c r="H85" s="8"/>
      <c r="I85" s="8"/>
      <c r="J85" s="8"/>
      <c r="K85" s="8" t="s">
        <v>52</v>
      </c>
      <c r="L85" s="9"/>
      <c r="M85" s="8" t="s">
        <v>110</v>
      </c>
      <c r="N85" s="10">
        <v>22</v>
      </c>
    </row>
    <row r="86" spans="2:14" ht="20.25">
      <c r="B86" s="60"/>
      <c r="C86" s="60"/>
      <c r="D86" s="43" t="s">
        <v>310</v>
      </c>
      <c r="E86" s="48">
        <v>8000</v>
      </c>
      <c r="F86" s="17"/>
      <c r="G86" s="10">
        <v>14</v>
      </c>
      <c r="H86" s="8"/>
      <c r="I86" s="8"/>
      <c r="J86" s="8"/>
      <c r="K86" s="8" t="s">
        <v>52</v>
      </c>
      <c r="L86" s="9"/>
      <c r="M86" s="8" t="s">
        <v>110</v>
      </c>
      <c r="N86" s="10">
        <v>22</v>
      </c>
    </row>
    <row r="87" spans="2:14" ht="20.25">
      <c r="B87" s="60" t="s">
        <v>237</v>
      </c>
      <c r="C87" s="62"/>
      <c r="D87" s="43" t="s">
        <v>311</v>
      </c>
      <c r="E87" s="49">
        <v>300</v>
      </c>
      <c r="F87" s="17"/>
      <c r="G87" s="10">
        <v>20</v>
      </c>
      <c r="H87" s="8">
        <v>2</v>
      </c>
      <c r="I87" s="8">
        <f>G88-H87</f>
        <v>4</v>
      </c>
      <c r="J87" s="8" t="s">
        <v>89</v>
      </c>
      <c r="K87" s="8" t="s">
        <v>10</v>
      </c>
      <c r="L87" s="9"/>
      <c r="M87" s="8" t="s">
        <v>148</v>
      </c>
      <c r="N87" s="10">
        <v>20</v>
      </c>
    </row>
    <row r="88" spans="2:14" ht="20.25">
      <c r="B88" s="60"/>
      <c r="C88" s="62"/>
      <c r="D88" s="43" t="s">
        <v>312</v>
      </c>
      <c r="E88" s="49">
        <v>900</v>
      </c>
      <c r="F88" s="17">
        <f>17.3*80*4</f>
        <v>5536</v>
      </c>
      <c r="G88" s="10">
        <v>6</v>
      </c>
      <c r="H88" s="8">
        <v>4</v>
      </c>
      <c r="I88" s="8">
        <f>G89-H88</f>
        <v>0</v>
      </c>
      <c r="J88" s="8" t="s">
        <v>89</v>
      </c>
      <c r="K88" s="8" t="s">
        <v>10</v>
      </c>
      <c r="L88" s="9"/>
      <c r="M88" s="8" t="s">
        <v>148</v>
      </c>
      <c r="N88" s="10">
        <v>20</v>
      </c>
    </row>
    <row r="89" spans="2:14" ht="20.25">
      <c r="B89" s="63" t="s">
        <v>250</v>
      </c>
      <c r="C89" s="62"/>
      <c r="D89" s="43" t="s">
        <v>284</v>
      </c>
      <c r="E89" s="49">
        <v>1200</v>
      </c>
      <c r="F89" s="17">
        <f>17.3*80*5</f>
        <v>6920</v>
      </c>
      <c r="G89" s="10">
        <v>4</v>
      </c>
      <c r="H89" s="8">
        <v>3</v>
      </c>
      <c r="I89" s="8">
        <f>G90-H89</f>
        <v>0</v>
      </c>
      <c r="J89" s="8" t="s">
        <v>89</v>
      </c>
      <c r="K89" s="8" t="s">
        <v>10</v>
      </c>
      <c r="L89" s="9"/>
      <c r="M89" s="8" t="s">
        <v>148</v>
      </c>
      <c r="N89" s="10">
        <v>20</v>
      </c>
    </row>
    <row r="90" spans="2:14" ht="20.25">
      <c r="B90" s="64"/>
      <c r="C90" s="62"/>
      <c r="D90" s="43" t="s">
        <v>313</v>
      </c>
      <c r="E90" s="49">
        <v>1500</v>
      </c>
      <c r="F90" s="17">
        <f>17.3*80*6</f>
        <v>8304</v>
      </c>
      <c r="G90" s="10">
        <v>3</v>
      </c>
      <c r="H90" s="8"/>
      <c r="I90" s="8"/>
      <c r="J90" s="8"/>
      <c r="K90" s="8" t="s">
        <v>10</v>
      </c>
      <c r="L90" s="9"/>
      <c r="M90" s="8" t="s">
        <v>105</v>
      </c>
      <c r="N90" s="10">
        <v>18</v>
      </c>
    </row>
    <row r="91" spans="2:14" ht="20.25">
      <c r="B91" s="60" t="s">
        <v>238</v>
      </c>
      <c r="C91" s="60"/>
      <c r="D91" s="43" t="s">
        <v>274</v>
      </c>
      <c r="E91" s="49">
        <v>3200</v>
      </c>
      <c r="F91" s="17">
        <f>F36</f>
        <v>1978.21738317758</v>
      </c>
      <c r="G91" s="10">
        <f>20*3-5</f>
        <v>55</v>
      </c>
      <c r="H91" s="8"/>
      <c r="I91" s="8"/>
      <c r="J91" s="8"/>
      <c r="K91" s="8" t="s">
        <v>10</v>
      </c>
      <c r="L91" s="9"/>
      <c r="M91" s="8" t="s">
        <v>105</v>
      </c>
      <c r="N91" s="10">
        <v>18</v>
      </c>
    </row>
    <row r="92" spans="2:14" ht="20.25">
      <c r="B92" s="60"/>
      <c r="C92" s="60"/>
      <c r="D92" s="43" t="s">
        <v>314</v>
      </c>
      <c r="E92" s="49">
        <v>3700</v>
      </c>
      <c r="F92" s="17">
        <f>F37</f>
        <v>2740.21738317758</v>
      </c>
      <c r="G92" s="10">
        <v>5</v>
      </c>
      <c r="H92" s="8"/>
      <c r="I92" s="8"/>
      <c r="J92" s="8"/>
      <c r="K92" s="8" t="s">
        <v>10</v>
      </c>
      <c r="L92" s="9"/>
      <c r="M92" s="8" t="s">
        <v>20</v>
      </c>
      <c r="N92" s="10">
        <v>18</v>
      </c>
    </row>
    <row r="93" spans="2:14" ht="20.25">
      <c r="B93" s="60"/>
      <c r="C93" s="60"/>
      <c r="D93" s="43" t="s">
        <v>276</v>
      </c>
      <c r="E93" s="49">
        <v>5700</v>
      </c>
      <c r="F93" s="17">
        <f>20*80*4.2</f>
        <v>6720</v>
      </c>
      <c r="G93" s="10">
        <v>1</v>
      </c>
      <c r="H93" s="8"/>
      <c r="I93" s="8"/>
      <c r="J93" s="8"/>
      <c r="K93" s="8" t="s">
        <v>9</v>
      </c>
      <c r="L93" s="9"/>
      <c r="M93" s="8" t="s">
        <v>148</v>
      </c>
      <c r="N93" s="10">
        <v>21</v>
      </c>
    </row>
    <row r="94" spans="2:14" ht="20.25">
      <c r="B94" s="60"/>
      <c r="C94" s="60"/>
      <c r="D94" s="43" t="s">
        <v>315</v>
      </c>
      <c r="E94" s="49">
        <v>7000</v>
      </c>
      <c r="F94" s="17">
        <f>2498.724*2+2345</f>
        <v>7342.448</v>
      </c>
      <c r="G94" s="10">
        <v>7</v>
      </c>
      <c r="H94" s="8"/>
      <c r="I94" s="8"/>
      <c r="J94" s="8"/>
      <c r="K94" s="8" t="s">
        <v>9</v>
      </c>
      <c r="L94" s="9"/>
      <c r="M94" s="8" t="s">
        <v>148</v>
      </c>
      <c r="N94" s="10">
        <v>21</v>
      </c>
    </row>
    <row r="95" spans="2:14" ht="40.5">
      <c r="B95" s="41" t="s">
        <v>181</v>
      </c>
      <c r="C95" s="41"/>
      <c r="D95" s="43" t="s">
        <v>316</v>
      </c>
      <c r="E95" s="49">
        <v>500</v>
      </c>
      <c r="F95" s="17">
        <f>2498.724*2+3000</f>
        <v>7997.448</v>
      </c>
      <c r="G95" s="10">
        <v>3</v>
      </c>
      <c r="H95" s="8"/>
      <c r="I95" s="8"/>
      <c r="J95" s="8"/>
      <c r="K95" s="8" t="s">
        <v>10</v>
      </c>
      <c r="L95" s="9"/>
      <c r="M95" s="8" t="s">
        <v>15</v>
      </c>
      <c r="N95" s="10" t="s">
        <v>61</v>
      </c>
    </row>
    <row r="96" spans="2:14" ht="20.25">
      <c r="B96" s="60" t="s">
        <v>239</v>
      </c>
      <c r="C96" s="62"/>
      <c r="D96" s="43" t="s">
        <v>317</v>
      </c>
      <c r="E96" s="48">
        <v>1100</v>
      </c>
      <c r="F96" s="17">
        <v>700</v>
      </c>
      <c r="G96" s="10">
        <f>51*3-62-1</f>
        <v>90</v>
      </c>
      <c r="H96" s="8"/>
      <c r="I96" s="8"/>
      <c r="J96" s="8"/>
      <c r="K96" s="8" t="s">
        <v>10</v>
      </c>
      <c r="L96" s="9"/>
      <c r="M96" s="8" t="s">
        <v>15</v>
      </c>
      <c r="N96" s="10" t="s">
        <v>61</v>
      </c>
    </row>
    <row r="97" spans="2:14" ht="20.25">
      <c r="B97" s="60"/>
      <c r="C97" s="62"/>
      <c r="D97" s="43" t="s">
        <v>318</v>
      </c>
      <c r="E97" s="48">
        <v>2000</v>
      </c>
      <c r="F97" s="17">
        <v>950</v>
      </c>
      <c r="G97" s="10">
        <v>62</v>
      </c>
      <c r="H97" s="8"/>
      <c r="I97" s="8"/>
      <c r="J97" s="8"/>
      <c r="K97" s="8"/>
      <c r="L97" s="9"/>
      <c r="M97" s="8" t="s">
        <v>124</v>
      </c>
      <c r="N97" s="10">
        <v>22</v>
      </c>
    </row>
    <row r="98" spans="2:14" ht="20.25">
      <c r="B98" s="60"/>
      <c r="C98" s="62"/>
      <c r="D98" s="43" t="s">
        <v>319</v>
      </c>
      <c r="E98" s="48">
        <v>3200</v>
      </c>
      <c r="F98" s="17"/>
      <c r="G98" s="10">
        <v>25</v>
      </c>
      <c r="H98" s="8"/>
      <c r="I98" s="8"/>
      <c r="J98" s="8"/>
      <c r="K98" s="8" t="s">
        <v>10</v>
      </c>
      <c r="L98" s="9"/>
      <c r="M98" s="8" t="s">
        <v>105</v>
      </c>
      <c r="N98" s="10">
        <v>16</v>
      </c>
    </row>
    <row r="99" spans="2:14" ht="20.25">
      <c r="B99" s="60"/>
      <c r="C99" s="62"/>
      <c r="D99" s="43" t="s">
        <v>310</v>
      </c>
      <c r="E99" s="48">
        <v>7000</v>
      </c>
      <c r="F99" s="17">
        <v>900</v>
      </c>
      <c r="G99" s="10">
        <v>2</v>
      </c>
      <c r="H99" s="8"/>
      <c r="I99" s="8"/>
      <c r="J99" s="8"/>
      <c r="K99" s="8" t="s">
        <v>10</v>
      </c>
      <c r="L99" s="9"/>
      <c r="M99" s="8" t="s">
        <v>105</v>
      </c>
      <c r="N99" s="10">
        <v>16</v>
      </c>
    </row>
    <row r="100" spans="2:14" ht="20.25">
      <c r="B100" s="60" t="s">
        <v>240</v>
      </c>
      <c r="C100" s="60"/>
      <c r="D100" s="43" t="s">
        <v>320</v>
      </c>
      <c r="E100" s="49">
        <v>7500</v>
      </c>
      <c r="F100" s="17">
        <f>F35</f>
        <v>400</v>
      </c>
      <c r="G100" s="10">
        <v>4</v>
      </c>
      <c r="H100" s="8">
        <v>3</v>
      </c>
      <c r="I100" s="8"/>
      <c r="J100" s="8" t="s">
        <v>91</v>
      </c>
      <c r="K100" s="8" t="s">
        <v>10</v>
      </c>
      <c r="L100" s="9"/>
      <c r="M100" s="8" t="s">
        <v>105</v>
      </c>
      <c r="N100" s="10">
        <v>16</v>
      </c>
    </row>
    <row r="101" spans="2:14" ht="20.25">
      <c r="B101" s="60"/>
      <c r="C101" s="60"/>
      <c r="D101" s="43" t="s">
        <v>321</v>
      </c>
      <c r="E101" s="49">
        <v>8000</v>
      </c>
      <c r="F101" s="17">
        <f>1274.85296008329*2</f>
        <v>2549.70592016658</v>
      </c>
      <c r="G101" s="10">
        <v>20</v>
      </c>
      <c r="H101" s="8">
        <v>2</v>
      </c>
      <c r="I101" s="8"/>
      <c r="J101" s="8" t="s">
        <v>90</v>
      </c>
      <c r="K101" s="8" t="s">
        <v>10</v>
      </c>
      <c r="L101" s="9"/>
      <c r="M101" s="8" t="s">
        <v>148</v>
      </c>
      <c r="N101" s="10">
        <v>19</v>
      </c>
    </row>
    <row r="102" spans="2:14" ht="45" customHeight="1">
      <c r="B102" s="60" t="s">
        <v>241</v>
      </c>
      <c r="C102" s="62"/>
      <c r="D102" s="43" t="s">
        <v>289</v>
      </c>
      <c r="E102" s="49">
        <v>750</v>
      </c>
      <c r="F102" s="17">
        <f>1274.85296008329*4</f>
        <v>5099.41184033316</v>
      </c>
      <c r="G102" s="10">
        <v>6</v>
      </c>
      <c r="H102" s="8">
        <v>2</v>
      </c>
      <c r="I102" s="8"/>
      <c r="J102" s="8" t="s">
        <v>90</v>
      </c>
      <c r="K102" s="8" t="s">
        <v>10</v>
      </c>
      <c r="L102" s="9"/>
      <c r="M102" s="8" t="s">
        <v>148</v>
      </c>
      <c r="N102" s="10">
        <v>19</v>
      </c>
    </row>
    <row r="103" spans="2:14" ht="45" customHeight="1">
      <c r="B103" s="60"/>
      <c r="C103" s="62"/>
      <c r="D103" s="43" t="s">
        <v>322</v>
      </c>
      <c r="E103" s="49">
        <v>1000</v>
      </c>
      <c r="F103" s="17">
        <f>1274.85296008329*5</f>
        <v>6374.26480041645</v>
      </c>
      <c r="G103" s="10">
        <v>12</v>
      </c>
      <c r="H103" s="8"/>
      <c r="I103" s="8"/>
      <c r="J103" s="8"/>
      <c r="K103" s="8" t="s">
        <v>52</v>
      </c>
      <c r="L103" s="9"/>
      <c r="M103" s="8" t="s">
        <v>110</v>
      </c>
      <c r="N103" s="10">
        <v>22</v>
      </c>
    </row>
    <row r="104" spans="2:14" ht="20.25">
      <c r="B104" s="63" t="s">
        <v>242</v>
      </c>
      <c r="C104" s="80"/>
      <c r="D104" s="43" t="s">
        <v>323</v>
      </c>
      <c r="E104" s="49">
        <v>960</v>
      </c>
      <c r="F104" s="17"/>
      <c r="G104" s="10">
        <v>18</v>
      </c>
      <c r="H104" s="8"/>
      <c r="I104" s="8"/>
      <c r="J104" s="8"/>
      <c r="K104" s="8" t="s">
        <v>10</v>
      </c>
      <c r="L104" s="9"/>
      <c r="M104" s="8" t="s">
        <v>148</v>
      </c>
      <c r="N104" s="10">
        <v>19</v>
      </c>
    </row>
    <row r="105" spans="2:14" ht="20.25">
      <c r="B105" s="64"/>
      <c r="C105" s="82"/>
      <c r="D105" s="43" t="s">
        <v>324</v>
      </c>
      <c r="E105" s="49">
        <v>1200</v>
      </c>
      <c r="F105" s="17">
        <f>7150/1.5</f>
        <v>4766.666666666667</v>
      </c>
      <c r="G105" s="10">
        <v>3</v>
      </c>
      <c r="H105" s="8"/>
      <c r="I105" s="8"/>
      <c r="J105" s="8"/>
      <c r="K105" s="8" t="s">
        <v>10</v>
      </c>
      <c r="L105" s="9"/>
      <c r="M105" s="8" t="s">
        <v>21</v>
      </c>
      <c r="N105" s="10">
        <v>16</v>
      </c>
    </row>
    <row r="106" spans="2:14" ht="20.25">
      <c r="B106" s="63" t="s">
        <v>243</v>
      </c>
      <c r="C106" s="80"/>
      <c r="D106" s="43" t="s">
        <v>325</v>
      </c>
      <c r="E106" s="49">
        <v>200</v>
      </c>
      <c r="F106" s="17">
        <v>1700</v>
      </c>
      <c r="G106" s="10">
        <v>1</v>
      </c>
      <c r="H106" s="8"/>
      <c r="I106" s="8"/>
      <c r="J106" s="8"/>
      <c r="K106" s="8" t="s">
        <v>52</v>
      </c>
      <c r="L106" s="9"/>
      <c r="M106" s="8" t="s">
        <v>110</v>
      </c>
      <c r="N106" s="10">
        <v>22</v>
      </c>
    </row>
    <row r="107" spans="2:14" ht="20.25">
      <c r="B107" s="65"/>
      <c r="C107" s="81"/>
      <c r="D107" s="43" t="s">
        <v>273</v>
      </c>
      <c r="E107" s="48">
        <v>2700</v>
      </c>
      <c r="F107" s="17"/>
      <c r="G107" s="10">
        <v>100</v>
      </c>
      <c r="H107" s="8"/>
      <c r="I107" s="8"/>
      <c r="J107" s="8"/>
      <c r="K107" s="8" t="s">
        <v>10</v>
      </c>
      <c r="L107" s="9"/>
      <c r="M107" s="8" t="s">
        <v>14</v>
      </c>
      <c r="N107" s="10">
        <v>16</v>
      </c>
    </row>
    <row r="108" spans="2:14" ht="20.25">
      <c r="B108" s="65"/>
      <c r="C108" s="82"/>
      <c r="D108" s="43" t="s">
        <v>314</v>
      </c>
      <c r="E108" s="48">
        <v>7000</v>
      </c>
      <c r="F108" s="17">
        <v>2250</v>
      </c>
      <c r="G108" s="10">
        <v>1</v>
      </c>
      <c r="H108" s="8"/>
      <c r="I108" s="8"/>
      <c r="J108" s="8"/>
      <c r="K108" s="8" t="s">
        <v>9</v>
      </c>
      <c r="L108" s="9"/>
      <c r="M108" s="8" t="s">
        <v>12</v>
      </c>
      <c r="N108" s="10">
        <v>21</v>
      </c>
    </row>
    <row r="109" spans="2:14" ht="20.25">
      <c r="B109" s="65"/>
      <c r="C109" s="63" t="s">
        <v>109</v>
      </c>
      <c r="D109" s="43" t="s">
        <v>326</v>
      </c>
      <c r="E109" s="48">
        <v>6360</v>
      </c>
      <c r="F109" s="17">
        <f>1853.892*2+1721</f>
        <v>5428.784</v>
      </c>
      <c r="G109" s="10">
        <v>15</v>
      </c>
      <c r="H109" s="8"/>
      <c r="I109" s="8"/>
      <c r="J109" s="8"/>
      <c r="K109" s="8" t="s">
        <v>9</v>
      </c>
      <c r="L109" s="9"/>
      <c r="M109" s="8" t="s">
        <v>12</v>
      </c>
      <c r="N109" s="10">
        <v>21</v>
      </c>
    </row>
    <row r="110" spans="2:14" ht="20.25">
      <c r="B110" s="65"/>
      <c r="C110" s="64"/>
      <c r="D110" s="43" t="s">
        <v>327</v>
      </c>
      <c r="E110" s="48">
        <v>5200</v>
      </c>
      <c r="F110" s="17">
        <f>1853.892*2+2500</f>
        <v>6207.784</v>
      </c>
      <c r="G110" s="10">
        <v>6</v>
      </c>
      <c r="H110" s="8"/>
      <c r="I110" s="8"/>
      <c r="J110" s="8"/>
      <c r="K110" s="8" t="s">
        <v>9</v>
      </c>
      <c r="L110" s="9"/>
      <c r="M110" s="8" t="s">
        <v>12</v>
      </c>
      <c r="N110" s="10">
        <v>21</v>
      </c>
    </row>
    <row r="111" spans="2:14" ht="20.25">
      <c r="B111" s="65"/>
      <c r="C111" s="63" t="s">
        <v>56</v>
      </c>
      <c r="D111" s="43" t="s">
        <v>320</v>
      </c>
      <c r="E111" s="48">
        <v>1700</v>
      </c>
      <c r="F111" s="17">
        <f>2410.0596*2+1700</f>
        <v>6520.1192</v>
      </c>
      <c r="G111" s="10">
        <f>4+1</f>
        <v>5</v>
      </c>
      <c r="H111" s="8"/>
      <c r="I111" s="8"/>
      <c r="J111" s="8"/>
      <c r="K111" s="8" t="s">
        <v>9</v>
      </c>
      <c r="L111" s="9"/>
      <c r="M111" s="8" t="s">
        <v>12</v>
      </c>
      <c r="N111" s="10">
        <v>21</v>
      </c>
    </row>
    <row r="112" spans="2:14" ht="20.25">
      <c r="B112" s="65"/>
      <c r="C112" s="65"/>
      <c r="D112" s="43" t="s">
        <v>328</v>
      </c>
      <c r="E112" s="48">
        <v>2500</v>
      </c>
      <c r="F112" s="17">
        <f>2410.0596*2+2468</f>
        <v>7288.1192</v>
      </c>
      <c r="G112" s="10">
        <f>9+4</f>
        <v>13</v>
      </c>
      <c r="H112" s="8"/>
      <c r="I112" s="8"/>
      <c r="J112" s="8"/>
      <c r="K112" s="8" t="s">
        <v>9</v>
      </c>
      <c r="L112" s="9"/>
      <c r="M112" s="8" t="s">
        <v>12</v>
      </c>
      <c r="N112" s="10">
        <v>21</v>
      </c>
    </row>
    <row r="113" spans="2:14" ht="20.25">
      <c r="B113" s="64"/>
      <c r="C113" s="64"/>
      <c r="D113" s="43" t="s">
        <v>329</v>
      </c>
      <c r="E113" s="49">
        <v>4500</v>
      </c>
      <c r="F113" s="17">
        <f>2410.0596*2+2987</f>
        <v>7807.1192</v>
      </c>
      <c r="G113" s="10">
        <v>2</v>
      </c>
      <c r="H113" s="8"/>
      <c r="I113" s="8"/>
      <c r="J113" s="8"/>
      <c r="K113" s="8" t="s">
        <v>52</v>
      </c>
      <c r="L113" s="9"/>
      <c r="M113" s="8" t="s">
        <v>110</v>
      </c>
      <c r="N113" s="10">
        <v>22</v>
      </c>
    </row>
    <row r="114" spans="2:14" ht="20.25">
      <c r="B114" s="60" t="s">
        <v>244</v>
      </c>
      <c r="C114" s="63" t="s">
        <v>119</v>
      </c>
      <c r="D114" s="43" t="s">
        <v>330</v>
      </c>
      <c r="E114" s="48">
        <v>2200</v>
      </c>
      <c r="F114" s="17"/>
      <c r="G114" s="10"/>
      <c r="H114" s="8"/>
      <c r="I114" s="8"/>
      <c r="J114" s="8"/>
      <c r="K114" s="8"/>
      <c r="L114" s="9"/>
      <c r="M114" s="8"/>
      <c r="N114" s="10"/>
    </row>
    <row r="115" spans="2:14" ht="20.25">
      <c r="B115" s="60"/>
      <c r="C115" s="64"/>
      <c r="D115" s="43" t="s">
        <v>305</v>
      </c>
      <c r="E115" s="48">
        <v>2700</v>
      </c>
      <c r="F115" s="17"/>
      <c r="G115" s="10"/>
      <c r="H115" s="8"/>
      <c r="I115" s="8"/>
      <c r="J115" s="8"/>
      <c r="K115" s="8"/>
      <c r="L115" s="9"/>
      <c r="M115" s="8"/>
      <c r="N115" s="10"/>
    </row>
    <row r="116" spans="2:14" ht="20.25">
      <c r="B116" s="60" t="s">
        <v>245</v>
      </c>
      <c r="C116" s="41" t="s">
        <v>57</v>
      </c>
      <c r="D116" s="43" t="s">
        <v>331</v>
      </c>
      <c r="E116" s="48">
        <v>2500</v>
      </c>
      <c r="F116" s="17"/>
      <c r="G116" s="10"/>
      <c r="H116" s="8"/>
      <c r="I116" s="8"/>
      <c r="J116" s="8"/>
      <c r="K116" s="8"/>
      <c r="L116" s="9"/>
      <c r="M116" s="8"/>
      <c r="N116" s="10"/>
    </row>
    <row r="117" spans="2:14" ht="20.25">
      <c r="B117" s="60"/>
      <c r="C117" s="45"/>
      <c r="D117" s="43" t="s">
        <v>327</v>
      </c>
      <c r="E117" s="48">
        <v>6000</v>
      </c>
      <c r="F117" s="17"/>
      <c r="G117" s="10"/>
      <c r="H117" s="8"/>
      <c r="I117" s="8"/>
      <c r="J117" s="8"/>
      <c r="K117" s="8"/>
      <c r="L117" s="9"/>
      <c r="M117" s="8"/>
      <c r="N117" s="10"/>
    </row>
    <row r="118" spans="2:14" ht="20.25">
      <c r="B118" s="60"/>
      <c r="C118" s="60" t="s">
        <v>55</v>
      </c>
      <c r="D118" s="43" t="s">
        <v>328</v>
      </c>
      <c r="E118" s="51">
        <v>7000</v>
      </c>
      <c r="F118" s="17"/>
      <c r="G118" s="10"/>
      <c r="H118" s="8"/>
      <c r="I118" s="8"/>
      <c r="J118" s="8"/>
      <c r="K118" s="8"/>
      <c r="L118" s="9"/>
      <c r="M118" s="8"/>
      <c r="N118" s="10"/>
    </row>
    <row r="119" spans="2:14" ht="20.25">
      <c r="B119" s="60"/>
      <c r="C119" s="60"/>
      <c r="D119" s="43" t="s">
        <v>332</v>
      </c>
      <c r="E119" s="51">
        <v>8000</v>
      </c>
      <c r="F119" s="17"/>
      <c r="G119" s="10"/>
      <c r="H119" s="8"/>
      <c r="I119" s="8"/>
      <c r="J119" s="8"/>
      <c r="K119" s="8"/>
      <c r="L119" s="9"/>
      <c r="M119" s="8"/>
      <c r="N119" s="10"/>
    </row>
    <row r="120" spans="2:14" ht="20.25">
      <c r="B120" s="60"/>
      <c r="C120" s="60"/>
      <c r="D120" s="43" t="s">
        <v>333</v>
      </c>
      <c r="E120" s="51">
        <v>8500</v>
      </c>
      <c r="F120" s="17"/>
      <c r="G120" s="10"/>
      <c r="H120" s="8"/>
      <c r="I120" s="8"/>
      <c r="J120" s="8"/>
      <c r="K120" s="8"/>
      <c r="L120" s="9"/>
      <c r="M120" s="8"/>
      <c r="N120" s="10"/>
    </row>
    <row r="121" spans="2:14" ht="20.25">
      <c r="B121" s="63" t="s">
        <v>221</v>
      </c>
      <c r="C121" s="63" t="s">
        <v>251</v>
      </c>
      <c r="D121" s="43" t="s">
        <v>334</v>
      </c>
      <c r="E121" s="51">
        <v>3800</v>
      </c>
      <c r="F121" s="17"/>
      <c r="G121" s="10"/>
      <c r="H121" s="8"/>
      <c r="I121" s="8"/>
      <c r="J121" s="8"/>
      <c r="K121" s="8"/>
      <c r="L121" s="9"/>
      <c r="M121" s="8"/>
      <c r="N121" s="10"/>
    </row>
    <row r="122" spans="2:14" ht="20.25">
      <c r="B122" s="65"/>
      <c r="C122" s="65"/>
      <c r="D122" s="43" t="s">
        <v>335</v>
      </c>
      <c r="E122" s="51">
        <v>4500</v>
      </c>
      <c r="F122" s="17"/>
      <c r="G122" s="10"/>
      <c r="H122" s="8"/>
      <c r="I122" s="8"/>
      <c r="J122" s="8"/>
      <c r="K122" s="8"/>
      <c r="L122" s="9"/>
      <c r="M122" s="8"/>
      <c r="N122" s="10"/>
    </row>
    <row r="123" spans="2:14" ht="20.25">
      <c r="B123" s="64"/>
      <c r="C123" s="64"/>
      <c r="D123" s="43" t="s">
        <v>273</v>
      </c>
      <c r="E123" s="51">
        <v>5000</v>
      </c>
      <c r="F123" s="17"/>
      <c r="G123" s="10"/>
      <c r="H123" s="8"/>
      <c r="I123" s="8"/>
      <c r="J123" s="8"/>
      <c r="K123" s="8"/>
      <c r="L123" s="9"/>
      <c r="M123" s="8"/>
      <c r="N123" s="10"/>
    </row>
    <row r="124" spans="2:14" ht="20.25">
      <c r="B124" s="60" t="s">
        <v>246</v>
      </c>
      <c r="C124" s="43" t="s">
        <v>22</v>
      </c>
      <c r="D124" s="43" t="s">
        <v>336</v>
      </c>
      <c r="E124" s="48">
        <v>7000</v>
      </c>
      <c r="F124" s="17"/>
      <c r="G124" s="10"/>
      <c r="H124" s="8"/>
      <c r="I124" s="8"/>
      <c r="J124" s="8"/>
      <c r="K124" s="8"/>
      <c r="L124" s="9"/>
      <c r="M124" s="8"/>
      <c r="N124" s="10"/>
    </row>
    <row r="125" spans="2:14" ht="20.25">
      <c r="B125" s="60"/>
      <c r="C125" s="63" t="s">
        <v>121</v>
      </c>
      <c r="D125" s="43" t="s">
        <v>337</v>
      </c>
      <c r="E125" s="48">
        <v>3300</v>
      </c>
      <c r="F125" s="17"/>
      <c r="G125" s="10">
        <v>23</v>
      </c>
      <c r="H125" s="8"/>
      <c r="I125" s="8"/>
      <c r="J125" s="8"/>
      <c r="K125" s="8" t="s">
        <v>9</v>
      </c>
      <c r="L125" s="9"/>
      <c r="M125" s="8" t="s">
        <v>12</v>
      </c>
      <c r="N125" s="10">
        <v>21</v>
      </c>
    </row>
    <row r="126" spans="2:14" ht="20.25">
      <c r="B126" s="60"/>
      <c r="C126" s="64"/>
      <c r="D126" s="43" t="s">
        <v>338</v>
      </c>
      <c r="E126" s="48">
        <v>3700</v>
      </c>
      <c r="F126" s="17">
        <f>2087.6436*2+2500</f>
        <v>6675.2872</v>
      </c>
      <c r="G126" s="10">
        <v>7</v>
      </c>
      <c r="H126" s="8"/>
      <c r="I126" s="8"/>
      <c r="J126" s="8"/>
      <c r="K126" s="8" t="s">
        <v>10</v>
      </c>
      <c r="L126" s="9"/>
      <c r="M126" s="8" t="s">
        <v>110</v>
      </c>
      <c r="N126" s="10">
        <v>22</v>
      </c>
    </row>
    <row r="127" spans="2:14" ht="20.25">
      <c r="B127" s="60"/>
      <c r="C127" s="43" t="s">
        <v>122</v>
      </c>
      <c r="D127" s="43" t="s">
        <v>339</v>
      </c>
      <c r="E127" s="48">
        <v>3580</v>
      </c>
      <c r="F127" s="17">
        <f>2087.6436*2+2987</f>
        <v>7162.2872</v>
      </c>
      <c r="G127" s="10">
        <v>20</v>
      </c>
      <c r="H127" s="8"/>
      <c r="I127" s="8"/>
      <c r="J127" s="8"/>
      <c r="K127" s="8" t="s">
        <v>10</v>
      </c>
      <c r="L127" s="9"/>
      <c r="M127" s="8" t="s">
        <v>110</v>
      </c>
      <c r="N127" s="10">
        <v>22</v>
      </c>
    </row>
    <row r="128" spans="2:14" ht="40.5">
      <c r="B128" s="41" t="s">
        <v>247</v>
      </c>
      <c r="C128" s="43"/>
      <c r="D128" s="43" t="s">
        <v>340</v>
      </c>
      <c r="E128" s="48">
        <v>1500</v>
      </c>
      <c r="F128" s="17">
        <f>2087.6436*2+2987</f>
        <v>7162.2872</v>
      </c>
      <c r="G128" s="10">
        <v>30</v>
      </c>
      <c r="H128" s="8"/>
      <c r="I128" s="8"/>
      <c r="J128" s="8"/>
      <c r="K128" s="8" t="s">
        <v>10</v>
      </c>
      <c r="L128" s="9"/>
      <c r="M128" s="8"/>
      <c r="N128" s="10"/>
    </row>
    <row r="129" spans="2:14" ht="40.5">
      <c r="B129" s="41" t="s">
        <v>248</v>
      </c>
      <c r="C129" s="43"/>
      <c r="D129" s="43" t="s">
        <v>315</v>
      </c>
      <c r="E129" s="48">
        <v>7000</v>
      </c>
      <c r="F129" s="17">
        <v>1520</v>
      </c>
      <c r="G129" s="10">
        <v>8</v>
      </c>
      <c r="H129" s="8"/>
      <c r="I129" s="8"/>
      <c r="J129" s="8"/>
      <c r="K129" s="8" t="s">
        <v>10</v>
      </c>
      <c r="L129" s="9"/>
      <c r="M129" s="8" t="s">
        <v>14</v>
      </c>
      <c r="N129" s="10">
        <v>16</v>
      </c>
    </row>
    <row r="130" spans="2:14" ht="20.25">
      <c r="B130" s="60" t="s">
        <v>249</v>
      </c>
      <c r="C130" s="79"/>
      <c r="D130" s="43" t="s">
        <v>341</v>
      </c>
      <c r="E130" s="48">
        <v>900</v>
      </c>
      <c r="F130" s="17">
        <f>F135</f>
        <v>6600</v>
      </c>
      <c r="G130" s="10">
        <v>1</v>
      </c>
      <c r="H130" s="8"/>
      <c r="I130" s="8"/>
      <c r="J130" s="8"/>
      <c r="K130" s="8" t="s">
        <v>10</v>
      </c>
      <c r="L130" s="9"/>
      <c r="M130" s="8" t="s">
        <v>105</v>
      </c>
      <c r="N130" s="10">
        <v>16</v>
      </c>
    </row>
    <row r="131" spans="2:14" ht="20.25">
      <c r="B131" s="60"/>
      <c r="C131" s="79"/>
      <c r="D131" s="43" t="s">
        <v>335</v>
      </c>
      <c r="E131" s="48">
        <v>1500</v>
      </c>
      <c r="F131" s="17">
        <v>900</v>
      </c>
      <c r="G131" s="10">
        <v>14</v>
      </c>
      <c r="H131" s="8"/>
      <c r="I131" s="8"/>
      <c r="J131" s="8"/>
      <c r="K131" s="8" t="s">
        <v>10</v>
      </c>
      <c r="L131" s="9"/>
      <c r="M131" s="8" t="s">
        <v>105</v>
      </c>
      <c r="N131" s="10">
        <v>16</v>
      </c>
    </row>
    <row r="132" spans="2:14" ht="20.25">
      <c r="B132" s="60"/>
      <c r="C132" s="79"/>
      <c r="D132" s="43" t="s">
        <v>273</v>
      </c>
      <c r="E132" s="48">
        <v>3200</v>
      </c>
      <c r="F132" s="17">
        <f>F35</f>
        <v>400</v>
      </c>
      <c r="G132" s="10">
        <v>32</v>
      </c>
      <c r="H132" s="8"/>
      <c r="I132" s="8"/>
      <c r="J132" s="8"/>
      <c r="K132" s="8" t="s">
        <v>10</v>
      </c>
      <c r="L132" s="9"/>
      <c r="M132" s="8" t="s">
        <v>105</v>
      </c>
      <c r="N132" s="10">
        <v>16</v>
      </c>
    </row>
    <row r="133" spans="2:14" ht="20.25">
      <c r="B133" s="60"/>
      <c r="C133" s="79"/>
      <c r="D133" s="43" t="s">
        <v>275</v>
      </c>
      <c r="E133" s="48">
        <v>5500</v>
      </c>
      <c r="F133" s="17">
        <f>F37</f>
        <v>2740.21738317758</v>
      </c>
      <c r="G133" s="10">
        <v>48</v>
      </c>
      <c r="H133" s="8"/>
      <c r="I133" s="8"/>
      <c r="J133" s="8"/>
      <c r="K133" s="8" t="s">
        <v>10</v>
      </c>
      <c r="L133" s="9"/>
      <c r="M133" s="8" t="s">
        <v>12</v>
      </c>
      <c r="N133" s="10">
        <v>20</v>
      </c>
    </row>
    <row r="134" spans="2:14" ht="20.25">
      <c r="B134" s="60"/>
      <c r="C134" s="79"/>
      <c r="D134" s="43" t="s">
        <v>276</v>
      </c>
      <c r="E134" s="48">
        <v>7000</v>
      </c>
      <c r="F134" s="17">
        <f>12.65*80*5</f>
        <v>5060</v>
      </c>
      <c r="G134" s="10">
        <v>14</v>
      </c>
      <c r="H134" s="8"/>
      <c r="I134" s="8"/>
      <c r="J134" s="8"/>
      <c r="K134" s="8" t="s">
        <v>10</v>
      </c>
      <c r="L134" s="9"/>
      <c r="M134" s="8" t="s">
        <v>12</v>
      </c>
      <c r="N134" s="10">
        <v>20</v>
      </c>
    </row>
    <row r="135" spans="2:14" ht="20.25">
      <c r="B135" s="60"/>
      <c r="C135" s="79"/>
      <c r="D135" s="43" t="s">
        <v>277</v>
      </c>
      <c r="E135" s="52">
        <v>8000</v>
      </c>
      <c r="F135" s="17">
        <f>16.5*80*5</f>
        <v>6600</v>
      </c>
      <c r="G135" s="10">
        <f>34-5</f>
        <v>29</v>
      </c>
      <c r="H135" s="8"/>
      <c r="I135" s="8"/>
      <c r="J135" s="8"/>
      <c r="K135" s="8" t="s">
        <v>10</v>
      </c>
      <c r="L135" s="9"/>
      <c r="M135" s="8" t="s">
        <v>12</v>
      </c>
      <c r="N135" s="10">
        <v>20</v>
      </c>
    </row>
    <row r="136" spans="2:14" ht="30" customHeight="1">
      <c r="B136" s="67" t="s">
        <v>176</v>
      </c>
      <c r="C136" s="68"/>
      <c r="D136" s="68"/>
      <c r="E136" s="69"/>
      <c r="F136" s="6"/>
      <c r="G136" s="7"/>
      <c r="H136" s="8"/>
      <c r="I136" s="8"/>
      <c r="J136" s="8"/>
      <c r="K136" s="8" t="s">
        <v>168</v>
      </c>
      <c r="L136" s="9"/>
      <c r="M136" s="9" t="s">
        <v>124</v>
      </c>
      <c r="N136" s="18">
        <v>22</v>
      </c>
    </row>
    <row r="137" spans="1:14" s="1" customFormat="1" ht="40.5">
      <c r="A137" s="35"/>
      <c r="B137" s="41" t="s">
        <v>472</v>
      </c>
      <c r="C137" s="43"/>
      <c r="D137" s="43" t="s">
        <v>262</v>
      </c>
      <c r="E137" s="48">
        <v>990</v>
      </c>
      <c r="F137" s="37"/>
      <c r="G137" s="38">
        <v>50</v>
      </c>
      <c r="H137" s="39"/>
      <c r="I137" s="39"/>
      <c r="J137" s="39"/>
      <c r="K137" s="39" t="s">
        <v>151</v>
      </c>
      <c r="L137" s="36"/>
      <c r="M137" s="36" t="s">
        <v>68</v>
      </c>
      <c r="N137" s="40" t="s">
        <v>64</v>
      </c>
    </row>
    <row r="138" spans="1:14" s="1" customFormat="1" ht="40.5">
      <c r="A138" s="35"/>
      <c r="B138" s="41" t="s">
        <v>473</v>
      </c>
      <c r="C138" s="43" t="s">
        <v>23</v>
      </c>
      <c r="D138" s="43" t="s">
        <v>342</v>
      </c>
      <c r="E138" s="48">
        <v>1300</v>
      </c>
      <c r="F138" s="37">
        <v>1050</v>
      </c>
      <c r="G138" s="38">
        <v>6</v>
      </c>
      <c r="H138" s="39"/>
      <c r="I138" s="39"/>
      <c r="J138" s="39"/>
      <c r="K138" s="39" t="s">
        <v>152</v>
      </c>
      <c r="L138" s="36"/>
      <c r="M138" s="36" t="s">
        <v>110</v>
      </c>
      <c r="N138" s="40">
        <v>22</v>
      </c>
    </row>
    <row r="139" spans="1:14" s="1" customFormat="1" ht="40.5">
      <c r="A139" s="35"/>
      <c r="B139" s="41" t="s">
        <v>474</v>
      </c>
      <c r="C139" s="43" t="s">
        <v>129</v>
      </c>
      <c r="D139" s="43" t="s">
        <v>343</v>
      </c>
      <c r="E139" s="48">
        <v>3150</v>
      </c>
      <c r="F139" s="37"/>
      <c r="G139" s="38">
        <v>12</v>
      </c>
      <c r="H139" s="39"/>
      <c r="I139" s="39"/>
      <c r="J139" s="39"/>
      <c r="K139" s="39" t="s">
        <v>9</v>
      </c>
      <c r="L139" s="36"/>
      <c r="M139" s="36" t="s">
        <v>124</v>
      </c>
      <c r="N139" s="40">
        <v>22</v>
      </c>
    </row>
    <row r="140" spans="2:14" ht="20.25">
      <c r="B140" s="63" t="s">
        <v>475</v>
      </c>
      <c r="C140" s="43" t="s">
        <v>128</v>
      </c>
      <c r="D140" s="43" t="s">
        <v>344</v>
      </c>
      <c r="E140" s="48">
        <v>3000</v>
      </c>
      <c r="F140" s="17"/>
      <c r="G140" s="10">
        <v>2</v>
      </c>
      <c r="H140" s="8"/>
      <c r="I140" s="8"/>
      <c r="J140" s="8"/>
      <c r="K140" s="8" t="s">
        <v>150</v>
      </c>
      <c r="L140" s="9"/>
      <c r="M140" s="8" t="s">
        <v>97</v>
      </c>
      <c r="N140" s="10">
        <v>22</v>
      </c>
    </row>
    <row r="141" spans="2:14" ht="20.25">
      <c r="B141" s="64"/>
      <c r="C141" s="43" t="s">
        <v>29</v>
      </c>
      <c r="D141" s="43" t="s">
        <v>345</v>
      </c>
      <c r="E141" s="48">
        <v>1200</v>
      </c>
      <c r="F141" s="17"/>
      <c r="G141" s="10">
        <f>8*3+2+6*3</f>
        <v>44</v>
      </c>
      <c r="H141" s="8"/>
      <c r="I141" s="8"/>
      <c r="J141" s="8"/>
      <c r="K141" s="8" t="s">
        <v>153</v>
      </c>
      <c r="L141" s="9"/>
      <c r="M141" s="8" t="s">
        <v>97</v>
      </c>
      <c r="N141" s="10">
        <v>22</v>
      </c>
    </row>
    <row r="142" spans="2:14" ht="20.25">
      <c r="B142" s="63" t="s">
        <v>476</v>
      </c>
      <c r="C142" s="43" t="s">
        <v>98</v>
      </c>
      <c r="D142" s="43" t="s">
        <v>346</v>
      </c>
      <c r="E142" s="48">
        <v>1300</v>
      </c>
      <c r="F142" s="17"/>
      <c r="G142" s="10">
        <f>15*3</f>
        <v>45</v>
      </c>
      <c r="H142" s="8"/>
      <c r="I142" s="8"/>
      <c r="J142" s="8"/>
      <c r="K142" s="8" t="s">
        <v>154</v>
      </c>
      <c r="L142" s="9"/>
      <c r="M142" s="8" t="s">
        <v>148</v>
      </c>
      <c r="N142" s="10">
        <v>20</v>
      </c>
    </row>
    <row r="143" spans="2:14" ht="20.25">
      <c r="B143" s="65"/>
      <c r="C143" s="43" t="s">
        <v>186</v>
      </c>
      <c r="D143" s="43" t="s">
        <v>257</v>
      </c>
      <c r="E143" s="48">
        <v>1530</v>
      </c>
      <c r="F143" s="17">
        <v>1245</v>
      </c>
      <c r="G143" s="10">
        <v>7</v>
      </c>
      <c r="H143" s="8"/>
      <c r="I143" s="8"/>
      <c r="J143" s="8"/>
      <c r="K143" s="8" t="s">
        <v>155</v>
      </c>
      <c r="L143" s="9"/>
      <c r="M143" s="8" t="s">
        <v>97</v>
      </c>
      <c r="N143" s="10">
        <v>22</v>
      </c>
    </row>
    <row r="144" spans="2:14" ht="20.25">
      <c r="B144" s="65"/>
      <c r="C144" s="43" t="s">
        <v>99</v>
      </c>
      <c r="D144" s="43" t="s">
        <v>346</v>
      </c>
      <c r="E144" s="48">
        <v>1300</v>
      </c>
      <c r="F144" s="17"/>
      <c r="G144" s="10">
        <f>6*3+10*3</f>
        <v>48</v>
      </c>
      <c r="H144" s="8"/>
      <c r="I144" s="8">
        <v>414</v>
      </c>
      <c r="J144" s="8"/>
      <c r="K144" s="8" t="s">
        <v>156</v>
      </c>
      <c r="L144" s="9"/>
      <c r="M144" s="8" t="s">
        <v>14</v>
      </c>
      <c r="N144" s="10">
        <v>21</v>
      </c>
    </row>
    <row r="145" spans="2:14" ht="34.5">
      <c r="B145" s="65"/>
      <c r="C145" s="43" t="s">
        <v>25</v>
      </c>
      <c r="D145" s="43" t="s">
        <v>347</v>
      </c>
      <c r="E145" s="48">
        <v>1300</v>
      </c>
      <c r="F145" s="21" t="s">
        <v>62</v>
      </c>
      <c r="G145" s="10">
        <f>44*3+26*3+58*3+25*3+19*3</f>
        <v>516</v>
      </c>
      <c r="H145" s="8"/>
      <c r="I145" s="8"/>
      <c r="J145" s="8"/>
      <c r="K145" s="8" t="s">
        <v>157</v>
      </c>
      <c r="L145" s="9" t="s">
        <v>76</v>
      </c>
      <c r="M145" s="8" t="s">
        <v>14</v>
      </c>
      <c r="N145" s="10">
        <v>16</v>
      </c>
    </row>
    <row r="146" spans="2:14" ht="20.25">
      <c r="B146" s="65"/>
      <c r="C146" s="43" t="s">
        <v>100</v>
      </c>
      <c r="D146" s="43" t="s">
        <v>347</v>
      </c>
      <c r="E146" s="48">
        <v>1300</v>
      </c>
      <c r="F146" s="17">
        <v>1745</v>
      </c>
      <c r="G146" s="10">
        <v>41</v>
      </c>
      <c r="H146" s="8"/>
      <c r="I146" s="8"/>
      <c r="J146" s="8"/>
      <c r="K146" s="8" t="s">
        <v>158</v>
      </c>
      <c r="L146" s="9"/>
      <c r="M146" s="8" t="s">
        <v>12</v>
      </c>
      <c r="N146" s="10">
        <v>18</v>
      </c>
    </row>
    <row r="147" spans="2:14" ht="34.5">
      <c r="B147" s="64"/>
      <c r="C147" s="43" t="s">
        <v>187</v>
      </c>
      <c r="D147" s="43" t="s">
        <v>257</v>
      </c>
      <c r="E147" s="48">
        <v>1230</v>
      </c>
      <c r="F147" s="17">
        <v>2230</v>
      </c>
      <c r="G147" s="10">
        <v>1</v>
      </c>
      <c r="H147" s="8"/>
      <c r="I147" s="8"/>
      <c r="J147" s="8"/>
      <c r="K147" s="8" t="s">
        <v>158</v>
      </c>
      <c r="L147" s="9" t="s">
        <v>78</v>
      </c>
      <c r="M147" s="8" t="s">
        <v>141</v>
      </c>
      <c r="N147" s="10">
        <v>18</v>
      </c>
    </row>
    <row r="148" spans="2:14" ht="20.25">
      <c r="B148" s="63" t="s">
        <v>467</v>
      </c>
      <c r="C148" s="62"/>
      <c r="D148" s="43" t="s">
        <v>348</v>
      </c>
      <c r="E148" s="48">
        <v>700</v>
      </c>
      <c r="F148" s="17">
        <v>870</v>
      </c>
      <c r="G148" s="10">
        <v>9</v>
      </c>
      <c r="H148" s="8"/>
      <c r="I148" s="8"/>
      <c r="J148" s="8"/>
      <c r="K148" s="8" t="s">
        <v>157</v>
      </c>
      <c r="L148" s="9"/>
      <c r="M148" s="8" t="s">
        <v>12</v>
      </c>
      <c r="N148" s="10">
        <v>21</v>
      </c>
    </row>
    <row r="149" spans="2:14" ht="20.25">
      <c r="B149" s="65"/>
      <c r="C149" s="62"/>
      <c r="D149" s="43" t="s">
        <v>349</v>
      </c>
      <c r="E149" s="48">
        <v>1500</v>
      </c>
      <c r="F149" s="17">
        <v>970</v>
      </c>
      <c r="G149" s="10">
        <v>52</v>
      </c>
      <c r="H149" s="8"/>
      <c r="I149" s="8"/>
      <c r="J149" s="8"/>
      <c r="K149" s="8" t="s">
        <v>151</v>
      </c>
      <c r="L149" s="9"/>
      <c r="M149" s="8" t="s">
        <v>12</v>
      </c>
      <c r="N149" s="10">
        <v>20</v>
      </c>
    </row>
    <row r="150" spans="2:14" ht="20.25">
      <c r="B150" s="65"/>
      <c r="C150" s="43" t="s">
        <v>28</v>
      </c>
      <c r="D150" s="43" t="s">
        <v>350</v>
      </c>
      <c r="E150" s="48">
        <v>2500</v>
      </c>
      <c r="F150" s="17">
        <v>500</v>
      </c>
      <c r="G150" s="10">
        <v>7</v>
      </c>
      <c r="H150" s="8"/>
      <c r="I150" s="8"/>
      <c r="J150" s="8"/>
      <c r="K150" s="8" t="s">
        <v>151</v>
      </c>
      <c r="L150" s="9"/>
      <c r="M150" s="8" t="s">
        <v>12</v>
      </c>
      <c r="N150" s="10">
        <v>20</v>
      </c>
    </row>
    <row r="151" spans="2:14" ht="34.5">
      <c r="B151" s="65"/>
      <c r="C151" s="43" t="s">
        <v>27</v>
      </c>
      <c r="D151" s="43" t="s">
        <v>351</v>
      </c>
      <c r="E151" s="49">
        <v>1000</v>
      </c>
      <c r="F151" s="17">
        <v>1437</v>
      </c>
      <c r="G151" s="10">
        <v>15</v>
      </c>
      <c r="H151" s="8"/>
      <c r="I151" s="8"/>
      <c r="J151" s="8"/>
      <c r="K151" s="8" t="s">
        <v>52</v>
      </c>
      <c r="L151" s="9" t="s">
        <v>169</v>
      </c>
      <c r="M151" s="8" t="s">
        <v>12</v>
      </c>
      <c r="N151" s="10" t="s">
        <v>54</v>
      </c>
    </row>
    <row r="152" spans="2:14" ht="34.5">
      <c r="B152" s="65"/>
      <c r="C152" s="43" t="s">
        <v>26</v>
      </c>
      <c r="D152" s="43" t="s">
        <v>352</v>
      </c>
      <c r="E152" s="49">
        <v>1000</v>
      </c>
      <c r="F152" s="17">
        <v>915</v>
      </c>
      <c r="G152" s="10">
        <f>26*3+1+25*3-1</f>
        <v>153</v>
      </c>
      <c r="H152" s="8"/>
      <c r="I152" s="8"/>
      <c r="J152" s="8"/>
      <c r="K152" s="8" t="s">
        <v>16</v>
      </c>
      <c r="L152" s="9" t="s">
        <v>76</v>
      </c>
      <c r="M152" s="8" t="s">
        <v>11</v>
      </c>
      <c r="N152" s="10">
        <v>16</v>
      </c>
    </row>
    <row r="153" spans="2:14" ht="34.5">
      <c r="B153" s="64"/>
      <c r="C153" s="43" t="s">
        <v>204</v>
      </c>
      <c r="D153" s="43" t="s">
        <v>353</v>
      </c>
      <c r="E153" s="49">
        <v>600</v>
      </c>
      <c r="F153" s="17">
        <v>1235</v>
      </c>
      <c r="G153" s="10">
        <v>33</v>
      </c>
      <c r="H153" s="8"/>
      <c r="I153" s="8"/>
      <c r="J153" s="8"/>
      <c r="K153" s="8" t="s">
        <v>16</v>
      </c>
      <c r="L153" s="9" t="s">
        <v>76</v>
      </c>
      <c r="M153" s="8" t="s">
        <v>11</v>
      </c>
      <c r="N153" s="10">
        <v>16</v>
      </c>
    </row>
    <row r="154" spans="2:14" ht="20.25">
      <c r="B154" s="60" t="s">
        <v>468</v>
      </c>
      <c r="C154" s="60" t="s">
        <v>29</v>
      </c>
      <c r="D154" s="43" t="s">
        <v>347</v>
      </c>
      <c r="E154" s="48">
        <v>600</v>
      </c>
      <c r="F154" s="17">
        <v>1550</v>
      </c>
      <c r="G154" s="10">
        <v>33</v>
      </c>
      <c r="H154" s="8">
        <f>621-42*3</f>
        <v>495</v>
      </c>
      <c r="I154" s="8">
        <f>G155-H154</f>
        <v>257</v>
      </c>
      <c r="J154" s="8" t="s">
        <v>92</v>
      </c>
      <c r="K154" s="8" t="s">
        <v>16</v>
      </c>
      <c r="L154" s="9"/>
      <c r="M154" s="8" t="s">
        <v>12</v>
      </c>
      <c r="N154" s="10">
        <v>21</v>
      </c>
    </row>
    <row r="155" spans="2:14" ht="20.25">
      <c r="B155" s="60"/>
      <c r="C155" s="60"/>
      <c r="D155" s="43" t="s">
        <v>354</v>
      </c>
      <c r="E155" s="48">
        <v>1500</v>
      </c>
      <c r="F155" s="17">
        <v>770</v>
      </c>
      <c r="G155" s="10">
        <f>3+3+26*4+56*4-2+56*4-2+57*4-3*10</f>
        <v>752</v>
      </c>
      <c r="H155" s="8"/>
      <c r="I155" s="8"/>
      <c r="J155" s="8"/>
      <c r="K155" s="8" t="s">
        <v>151</v>
      </c>
      <c r="L155" s="9"/>
      <c r="M155" s="8"/>
      <c r="N155" s="10">
        <v>18</v>
      </c>
    </row>
    <row r="156" spans="2:14" ht="40.5">
      <c r="B156" s="41" t="s">
        <v>469</v>
      </c>
      <c r="C156" s="41"/>
      <c r="D156" s="43" t="s">
        <v>355</v>
      </c>
      <c r="E156" s="50">
        <v>1200</v>
      </c>
      <c r="F156" s="17"/>
      <c r="G156" s="10">
        <v>1</v>
      </c>
      <c r="H156" s="8"/>
      <c r="I156" s="8"/>
      <c r="J156" s="8"/>
      <c r="K156" s="8" t="s">
        <v>159</v>
      </c>
      <c r="L156" s="9" t="s">
        <v>86</v>
      </c>
      <c r="M156" s="8" t="s">
        <v>12</v>
      </c>
      <c r="N156" s="10">
        <v>21</v>
      </c>
    </row>
    <row r="157" spans="2:14" ht="20.25">
      <c r="B157" s="60" t="s">
        <v>470</v>
      </c>
      <c r="C157" s="60"/>
      <c r="D157" s="43" t="s">
        <v>356</v>
      </c>
      <c r="E157" s="48">
        <v>1300</v>
      </c>
      <c r="F157" s="17">
        <v>4000</v>
      </c>
      <c r="G157" s="10">
        <v>9</v>
      </c>
      <c r="H157" s="8"/>
      <c r="I157" s="8"/>
      <c r="J157" s="8"/>
      <c r="K157" s="8" t="s">
        <v>154</v>
      </c>
      <c r="L157" s="9"/>
      <c r="M157" s="8" t="s">
        <v>80</v>
      </c>
      <c r="N157" s="10" t="s">
        <v>79</v>
      </c>
    </row>
    <row r="158" spans="2:14" ht="20.25">
      <c r="B158" s="60"/>
      <c r="C158" s="60"/>
      <c r="D158" s="43" t="s">
        <v>357</v>
      </c>
      <c r="E158" s="48">
        <v>1550</v>
      </c>
      <c r="F158" s="17">
        <v>1650</v>
      </c>
      <c r="G158" s="10">
        <v>3</v>
      </c>
      <c r="H158" s="8"/>
      <c r="I158" s="8"/>
      <c r="J158" s="8"/>
      <c r="K158" s="8" t="s">
        <v>52</v>
      </c>
      <c r="L158" s="9"/>
      <c r="M158" s="8" t="s">
        <v>110</v>
      </c>
      <c r="N158" s="10">
        <v>22</v>
      </c>
    </row>
    <row r="159" spans="2:14" ht="34.5">
      <c r="B159" s="63" t="s">
        <v>471</v>
      </c>
      <c r="C159" s="80"/>
      <c r="D159" s="43" t="s">
        <v>353</v>
      </c>
      <c r="E159" s="48">
        <v>560</v>
      </c>
      <c r="F159" s="17"/>
      <c r="G159" s="10">
        <v>28</v>
      </c>
      <c r="H159" s="8"/>
      <c r="I159" s="8"/>
      <c r="J159" s="8"/>
      <c r="K159" s="8" t="s">
        <v>154</v>
      </c>
      <c r="L159" s="9" t="s">
        <v>77</v>
      </c>
      <c r="M159" s="8" t="s">
        <v>80</v>
      </c>
      <c r="N159" s="10" t="s">
        <v>79</v>
      </c>
    </row>
    <row r="160" spans="2:14" ht="20.25">
      <c r="B160" s="65"/>
      <c r="C160" s="81"/>
      <c r="D160" s="43" t="s">
        <v>358</v>
      </c>
      <c r="E160" s="48">
        <v>800</v>
      </c>
      <c r="F160" s="17">
        <v>1270</v>
      </c>
      <c r="G160" s="10">
        <v>14</v>
      </c>
      <c r="H160" s="8"/>
      <c r="I160" s="8"/>
      <c r="J160" s="8"/>
      <c r="K160" s="8" t="s">
        <v>154</v>
      </c>
      <c r="L160" s="9"/>
      <c r="M160" s="8"/>
      <c r="N160" s="10"/>
    </row>
    <row r="161" spans="2:14" ht="20.25">
      <c r="B161" s="65"/>
      <c r="C161" s="81"/>
      <c r="D161" s="43" t="s">
        <v>359</v>
      </c>
      <c r="E161" s="48">
        <v>800</v>
      </c>
      <c r="F161" s="17"/>
      <c r="G161" s="10">
        <v>26</v>
      </c>
      <c r="H161" s="8"/>
      <c r="I161" s="8"/>
      <c r="J161" s="8"/>
      <c r="K161" s="8" t="s">
        <v>154</v>
      </c>
      <c r="L161" s="9"/>
      <c r="M161" s="8"/>
      <c r="N161" s="10"/>
    </row>
    <row r="162" spans="2:14" ht="20.25">
      <c r="B162" s="64"/>
      <c r="C162" s="82"/>
      <c r="D162" s="43" t="s">
        <v>360</v>
      </c>
      <c r="E162" s="48">
        <v>4000</v>
      </c>
      <c r="F162" s="17"/>
      <c r="G162" s="10">
        <v>3</v>
      </c>
      <c r="H162" s="22"/>
      <c r="I162" s="22"/>
      <c r="J162" s="22"/>
      <c r="K162" s="22" t="s">
        <v>161</v>
      </c>
      <c r="L162" s="23"/>
      <c r="M162" s="22" t="s">
        <v>12</v>
      </c>
      <c r="N162" s="24">
        <v>20</v>
      </c>
    </row>
    <row r="163" spans="2:14" ht="20.25">
      <c r="B163" s="60" t="s">
        <v>463</v>
      </c>
      <c r="C163" s="43"/>
      <c r="D163" s="43" t="s">
        <v>361</v>
      </c>
      <c r="E163" s="48">
        <v>1700</v>
      </c>
      <c r="F163" s="25">
        <v>975</v>
      </c>
      <c r="G163" s="24">
        <v>10</v>
      </c>
      <c r="H163" s="22"/>
      <c r="I163" s="22"/>
      <c r="J163" s="22"/>
      <c r="K163" s="22" t="s">
        <v>160</v>
      </c>
      <c r="L163" s="23"/>
      <c r="M163" s="22" t="s">
        <v>12</v>
      </c>
      <c r="N163" s="24">
        <v>21</v>
      </c>
    </row>
    <row r="164" spans="2:14" ht="34.5">
      <c r="B164" s="60"/>
      <c r="C164" s="63" t="s">
        <v>182</v>
      </c>
      <c r="D164" s="43" t="s">
        <v>362</v>
      </c>
      <c r="E164" s="48">
        <v>2000</v>
      </c>
      <c r="F164" s="25">
        <f>785+70</f>
        <v>855</v>
      </c>
      <c r="G164" s="24">
        <v>90</v>
      </c>
      <c r="H164" s="8"/>
      <c r="I164" s="8"/>
      <c r="J164" s="8"/>
      <c r="K164" s="8" t="s">
        <v>16</v>
      </c>
      <c r="L164" s="9" t="s">
        <v>87</v>
      </c>
      <c r="M164" s="8" t="s">
        <v>105</v>
      </c>
      <c r="N164" s="10">
        <v>16</v>
      </c>
    </row>
    <row r="165" spans="2:14" ht="20.25">
      <c r="B165" s="60"/>
      <c r="C165" s="65"/>
      <c r="D165" s="43" t="s">
        <v>363</v>
      </c>
      <c r="E165" s="48">
        <v>3200</v>
      </c>
      <c r="F165" s="17">
        <v>500</v>
      </c>
      <c r="G165" s="10">
        <v>1</v>
      </c>
      <c r="H165" s="8"/>
      <c r="I165" s="8"/>
      <c r="J165" s="8"/>
      <c r="K165" s="8" t="s">
        <v>16</v>
      </c>
      <c r="L165" s="9"/>
      <c r="M165" s="8"/>
      <c r="N165" s="10"/>
    </row>
    <row r="166" spans="2:14" ht="20.25">
      <c r="B166" s="60"/>
      <c r="C166" s="64"/>
      <c r="D166" s="43" t="s">
        <v>307</v>
      </c>
      <c r="E166" s="48">
        <v>3800</v>
      </c>
      <c r="F166" s="17"/>
      <c r="G166" s="10">
        <v>1</v>
      </c>
      <c r="H166" s="8">
        <f>8*3+16*3-1+17*3+50*3</f>
        <v>272</v>
      </c>
      <c r="I166" s="8"/>
      <c r="J166" s="8"/>
      <c r="K166" s="8" t="s">
        <v>16</v>
      </c>
      <c r="L166" s="9"/>
      <c r="M166" s="8" t="s">
        <v>104</v>
      </c>
      <c r="N166" s="10">
        <v>22</v>
      </c>
    </row>
    <row r="167" spans="2:14" ht="20.25">
      <c r="B167" s="63" t="s">
        <v>464</v>
      </c>
      <c r="C167" s="60"/>
      <c r="D167" s="43" t="s">
        <v>364</v>
      </c>
      <c r="E167" s="48">
        <v>1300</v>
      </c>
      <c r="F167" s="17"/>
      <c r="G167" s="26">
        <v>100</v>
      </c>
      <c r="H167" s="8"/>
      <c r="I167" s="8"/>
      <c r="J167" s="8"/>
      <c r="K167" s="8" t="s">
        <v>16</v>
      </c>
      <c r="L167" s="9"/>
      <c r="M167" s="8" t="s">
        <v>104</v>
      </c>
      <c r="N167" s="10">
        <v>22</v>
      </c>
    </row>
    <row r="168" spans="2:14" ht="20.25">
      <c r="B168" s="65"/>
      <c r="C168" s="60"/>
      <c r="D168" s="43" t="s">
        <v>365</v>
      </c>
      <c r="E168" s="48">
        <v>1500</v>
      </c>
      <c r="F168" s="17"/>
      <c r="G168" s="26">
        <v>100</v>
      </c>
      <c r="H168" s="8"/>
      <c r="I168" s="8"/>
      <c r="J168" s="8"/>
      <c r="K168" s="8" t="s">
        <v>16</v>
      </c>
      <c r="L168" s="9"/>
      <c r="M168" s="8" t="s">
        <v>104</v>
      </c>
      <c r="N168" s="10">
        <v>22</v>
      </c>
    </row>
    <row r="169" spans="2:14" ht="20.25">
      <c r="B169" s="64"/>
      <c r="C169" s="60"/>
      <c r="D169" s="43" t="s">
        <v>366</v>
      </c>
      <c r="E169" s="48">
        <v>2000</v>
      </c>
      <c r="F169" s="17"/>
      <c r="G169" s="26">
        <v>100</v>
      </c>
      <c r="H169" s="8"/>
      <c r="I169" s="8"/>
      <c r="J169" s="8"/>
      <c r="K169" s="8" t="s">
        <v>16</v>
      </c>
      <c r="L169" s="9"/>
      <c r="M169" s="8" t="s">
        <v>106</v>
      </c>
      <c r="N169" s="10">
        <v>23</v>
      </c>
    </row>
    <row r="170" spans="2:14" ht="20.25">
      <c r="B170" s="60" t="s">
        <v>465</v>
      </c>
      <c r="C170" s="41" t="s">
        <v>30</v>
      </c>
      <c r="D170" s="43" t="s">
        <v>343</v>
      </c>
      <c r="E170" s="59">
        <v>990</v>
      </c>
      <c r="F170" s="17"/>
      <c r="G170" s="10">
        <v>300</v>
      </c>
      <c r="H170" s="8"/>
      <c r="I170" s="8"/>
      <c r="J170" s="8"/>
      <c r="K170" s="8" t="s">
        <v>16</v>
      </c>
      <c r="L170" s="9"/>
      <c r="M170" s="8" t="s">
        <v>106</v>
      </c>
      <c r="N170" s="10">
        <v>22</v>
      </c>
    </row>
    <row r="171" spans="2:14" ht="20.25">
      <c r="B171" s="60"/>
      <c r="C171" s="43" t="s">
        <v>73</v>
      </c>
      <c r="D171" s="43" t="s">
        <v>259</v>
      </c>
      <c r="E171" s="59">
        <v>990</v>
      </c>
      <c r="F171" s="17"/>
      <c r="G171" s="10">
        <v>150</v>
      </c>
      <c r="H171" s="8"/>
      <c r="I171" s="8"/>
      <c r="J171" s="8"/>
      <c r="K171" s="8" t="s">
        <v>170</v>
      </c>
      <c r="L171" s="9"/>
      <c r="M171" s="8" t="s">
        <v>104</v>
      </c>
      <c r="N171" s="10">
        <v>22</v>
      </c>
    </row>
    <row r="172" spans="2:14" ht="40.5">
      <c r="B172" s="60" t="s">
        <v>466</v>
      </c>
      <c r="C172" s="42" t="s">
        <v>183</v>
      </c>
      <c r="D172" s="43" t="s">
        <v>256</v>
      </c>
      <c r="E172" s="49">
        <v>750</v>
      </c>
      <c r="F172" s="17"/>
      <c r="G172" s="10">
        <v>100</v>
      </c>
      <c r="H172" s="8"/>
      <c r="I172" s="8"/>
      <c r="J172" s="8"/>
      <c r="K172" s="8" t="s">
        <v>168</v>
      </c>
      <c r="L172" s="9" t="s">
        <v>77</v>
      </c>
      <c r="M172" s="8" t="s">
        <v>12</v>
      </c>
      <c r="N172" s="10">
        <v>21</v>
      </c>
    </row>
    <row r="173" spans="2:14" ht="20.25">
      <c r="B173" s="60"/>
      <c r="C173" s="42" t="s">
        <v>205</v>
      </c>
      <c r="D173" s="43" t="s">
        <v>367</v>
      </c>
      <c r="E173" s="49">
        <v>800</v>
      </c>
      <c r="F173" s="17"/>
      <c r="G173" s="10">
        <v>38</v>
      </c>
      <c r="H173" s="8"/>
      <c r="I173" s="8"/>
      <c r="J173" s="8"/>
      <c r="K173" s="8" t="s">
        <v>171</v>
      </c>
      <c r="L173" s="9"/>
      <c r="M173" s="8"/>
      <c r="N173" s="10" t="s">
        <v>101</v>
      </c>
    </row>
    <row r="174" spans="2:14" ht="20.25">
      <c r="B174" s="60"/>
      <c r="C174" s="42" t="s">
        <v>206</v>
      </c>
      <c r="D174" s="43" t="s">
        <v>367</v>
      </c>
      <c r="E174" s="49">
        <v>800</v>
      </c>
      <c r="F174" s="17">
        <v>890</v>
      </c>
      <c r="G174" s="10">
        <f>32*3</f>
        <v>96</v>
      </c>
      <c r="H174" s="8"/>
      <c r="I174" s="8"/>
      <c r="J174" s="8"/>
      <c r="K174" s="8" t="s">
        <v>171</v>
      </c>
      <c r="L174" s="9"/>
      <c r="M174" s="8"/>
      <c r="N174" s="10" t="s">
        <v>101</v>
      </c>
    </row>
    <row r="175" spans="2:14" ht="20.25">
      <c r="B175" s="60"/>
      <c r="C175" s="77" t="s">
        <v>102</v>
      </c>
      <c r="D175" s="43" t="s">
        <v>353</v>
      </c>
      <c r="E175" s="49">
        <v>680</v>
      </c>
      <c r="F175" s="17">
        <v>1250</v>
      </c>
      <c r="G175" s="10">
        <f>26*3</f>
        <v>78</v>
      </c>
      <c r="H175" s="8"/>
      <c r="I175" s="8"/>
      <c r="J175" s="8"/>
      <c r="K175" s="8" t="s">
        <v>168</v>
      </c>
      <c r="L175" s="9"/>
      <c r="M175" s="8" t="s">
        <v>104</v>
      </c>
      <c r="N175" s="10">
        <v>22</v>
      </c>
    </row>
    <row r="176" spans="2:14" ht="20.25">
      <c r="B176" s="60"/>
      <c r="C176" s="78"/>
      <c r="D176" s="43" t="s">
        <v>256</v>
      </c>
      <c r="E176" s="49">
        <v>970</v>
      </c>
      <c r="F176" s="17"/>
      <c r="G176" s="10">
        <v>19</v>
      </c>
      <c r="H176" s="8"/>
      <c r="I176" s="8"/>
      <c r="J176" s="8"/>
      <c r="K176" s="8" t="s">
        <v>16</v>
      </c>
      <c r="L176" s="9"/>
      <c r="M176" s="8" t="s">
        <v>11</v>
      </c>
      <c r="N176" s="10">
        <v>16</v>
      </c>
    </row>
    <row r="177" spans="2:14" ht="20.25">
      <c r="B177" s="60"/>
      <c r="C177" s="55" t="s">
        <v>103</v>
      </c>
      <c r="D177" s="43" t="s">
        <v>256</v>
      </c>
      <c r="E177" s="49">
        <v>970</v>
      </c>
      <c r="F177" s="17">
        <v>750</v>
      </c>
      <c r="G177" s="10">
        <v>10</v>
      </c>
      <c r="H177" s="8"/>
      <c r="I177" s="8"/>
      <c r="J177" s="8"/>
      <c r="K177" s="8" t="s">
        <v>172</v>
      </c>
      <c r="L177" s="9"/>
      <c r="M177" s="8" t="s">
        <v>12</v>
      </c>
      <c r="N177" s="10">
        <v>20</v>
      </c>
    </row>
    <row r="178" spans="2:14" ht="40.5">
      <c r="B178" s="41" t="s">
        <v>456</v>
      </c>
      <c r="C178" s="55" t="s">
        <v>208</v>
      </c>
      <c r="D178" s="43" t="s">
        <v>325</v>
      </c>
      <c r="E178" s="49">
        <v>2745.6000000000004</v>
      </c>
      <c r="F178" s="17">
        <v>1240</v>
      </c>
      <c r="G178" s="10">
        <f>16*3+1</f>
        <v>49</v>
      </c>
      <c r="H178" s="8"/>
      <c r="I178" s="8"/>
      <c r="J178" s="8"/>
      <c r="K178" s="8" t="s">
        <v>162</v>
      </c>
      <c r="L178" s="9"/>
      <c r="M178" s="8"/>
      <c r="N178" s="10"/>
    </row>
    <row r="179" spans="2:14" ht="40.5">
      <c r="B179" s="41" t="s">
        <v>457</v>
      </c>
      <c r="C179" s="55"/>
      <c r="D179" s="43" t="s">
        <v>368</v>
      </c>
      <c r="E179" s="49">
        <v>900</v>
      </c>
      <c r="F179" s="17">
        <f>760+75</f>
        <v>835</v>
      </c>
      <c r="G179" s="10">
        <f>22*3</f>
        <v>66</v>
      </c>
      <c r="H179" s="8"/>
      <c r="I179" s="8"/>
      <c r="J179" s="8"/>
      <c r="K179" s="8" t="s">
        <v>162</v>
      </c>
      <c r="L179" s="9"/>
      <c r="M179" s="8" t="s">
        <v>12</v>
      </c>
      <c r="N179" s="10">
        <v>21</v>
      </c>
    </row>
    <row r="180" spans="2:14" ht="20.25">
      <c r="B180" s="60" t="s">
        <v>458</v>
      </c>
      <c r="C180" s="60"/>
      <c r="D180" s="43" t="s">
        <v>262</v>
      </c>
      <c r="E180" s="48">
        <v>730</v>
      </c>
      <c r="F180" s="17">
        <v>840</v>
      </c>
      <c r="G180" s="10">
        <f>21*3</f>
        <v>63</v>
      </c>
      <c r="H180" s="8"/>
      <c r="I180" s="8"/>
      <c r="J180" s="8"/>
      <c r="K180" s="8" t="s">
        <v>160</v>
      </c>
      <c r="L180" s="9"/>
      <c r="M180" s="8" t="s">
        <v>14</v>
      </c>
      <c r="N180" s="10" t="s">
        <v>163</v>
      </c>
    </row>
    <row r="181" spans="2:14" ht="20.25">
      <c r="B181" s="60"/>
      <c r="C181" s="60"/>
      <c r="D181" s="43" t="s">
        <v>369</v>
      </c>
      <c r="E181" s="48">
        <v>1200</v>
      </c>
      <c r="F181" s="17">
        <v>950</v>
      </c>
      <c r="G181" s="10">
        <v>21</v>
      </c>
      <c r="H181" s="8"/>
      <c r="I181" s="8"/>
      <c r="J181" s="8"/>
      <c r="K181" s="8" t="s">
        <v>160</v>
      </c>
      <c r="L181" s="9"/>
      <c r="M181" s="8" t="s">
        <v>14</v>
      </c>
      <c r="N181" s="10" t="s">
        <v>149</v>
      </c>
    </row>
    <row r="182" spans="2:14" ht="20.25">
      <c r="B182" s="60" t="s">
        <v>459</v>
      </c>
      <c r="C182" s="85"/>
      <c r="D182" s="43" t="s">
        <v>370</v>
      </c>
      <c r="E182" s="48">
        <v>900</v>
      </c>
      <c r="F182" s="17">
        <v>1850</v>
      </c>
      <c r="G182" s="10">
        <v>2</v>
      </c>
      <c r="H182" s="8"/>
      <c r="I182" s="8"/>
      <c r="J182" s="8"/>
      <c r="K182" s="8" t="s">
        <v>164</v>
      </c>
      <c r="L182" s="9"/>
      <c r="M182" s="8" t="s">
        <v>104</v>
      </c>
      <c r="N182" s="10">
        <v>22</v>
      </c>
    </row>
    <row r="183" spans="2:14" ht="20.25">
      <c r="B183" s="60"/>
      <c r="C183" s="86"/>
      <c r="D183" s="43" t="s">
        <v>371</v>
      </c>
      <c r="E183" s="48">
        <v>1150</v>
      </c>
      <c r="F183" s="17"/>
      <c r="G183" s="33"/>
      <c r="H183" s="8"/>
      <c r="I183" s="8"/>
      <c r="J183" s="8"/>
      <c r="K183" s="8"/>
      <c r="L183" s="9"/>
      <c r="M183" s="8"/>
      <c r="N183" s="33"/>
    </row>
    <row r="184" spans="2:14" ht="20.25">
      <c r="B184" s="60"/>
      <c r="C184" s="87"/>
      <c r="D184" s="43" t="s">
        <v>372</v>
      </c>
      <c r="E184" s="48">
        <v>700</v>
      </c>
      <c r="F184" s="17"/>
      <c r="G184" s="33"/>
      <c r="H184" s="8"/>
      <c r="I184" s="8"/>
      <c r="J184" s="8"/>
      <c r="K184" s="8"/>
      <c r="L184" s="9"/>
      <c r="M184" s="8"/>
      <c r="N184" s="33"/>
    </row>
    <row r="185" spans="2:14" ht="20.25">
      <c r="B185" s="60"/>
      <c r="C185" s="55" t="s">
        <v>108</v>
      </c>
      <c r="D185" s="43" t="s">
        <v>373</v>
      </c>
      <c r="E185" s="48">
        <v>1600</v>
      </c>
      <c r="F185" s="17"/>
      <c r="G185" s="33"/>
      <c r="H185" s="8"/>
      <c r="I185" s="8"/>
      <c r="J185" s="8"/>
      <c r="K185" s="8"/>
      <c r="L185" s="9"/>
      <c r="M185" s="8"/>
      <c r="N185" s="33"/>
    </row>
    <row r="186" spans="2:14" ht="40.5">
      <c r="B186" s="41" t="s">
        <v>460</v>
      </c>
      <c r="C186" s="55" t="s">
        <v>122</v>
      </c>
      <c r="D186" s="43" t="s">
        <v>257</v>
      </c>
      <c r="E186" s="48">
        <v>3960</v>
      </c>
      <c r="F186" s="17"/>
      <c r="G186" s="33"/>
      <c r="H186" s="8"/>
      <c r="I186" s="8"/>
      <c r="J186" s="8"/>
      <c r="K186" s="8"/>
      <c r="L186" s="9"/>
      <c r="M186" s="8"/>
      <c r="N186" s="33"/>
    </row>
    <row r="187" spans="2:14" ht="40.5">
      <c r="B187" s="41" t="s">
        <v>461</v>
      </c>
      <c r="C187" s="41"/>
      <c r="D187" s="43" t="s">
        <v>373</v>
      </c>
      <c r="E187" s="48">
        <v>880</v>
      </c>
      <c r="F187" s="17"/>
      <c r="G187" s="33"/>
      <c r="H187" s="8"/>
      <c r="I187" s="8"/>
      <c r="J187" s="8"/>
      <c r="K187" s="8"/>
      <c r="L187" s="9"/>
      <c r="M187" s="8"/>
      <c r="N187" s="33"/>
    </row>
    <row r="188" spans="2:14" ht="40.5">
      <c r="B188" s="41" t="s">
        <v>462</v>
      </c>
      <c r="C188" s="43"/>
      <c r="D188" s="43" t="s">
        <v>259</v>
      </c>
      <c r="E188" s="48">
        <v>1300</v>
      </c>
      <c r="F188" s="17"/>
      <c r="G188" s="33"/>
      <c r="H188" s="8"/>
      <c r="I188" s="8"/>
      <c r="J188" s="8"/>
      <c r="K188" s="8"/>
      <c r="L188" s="9"/>
      <c r="M188" s="8"/>
      <c r="N188" s="33"/>
    </row>
    <row r="189" spans="2:14" ht="40.5">
      <c r="B189" s="41" t="s">
        <v>448</v>
      </c>
      <c r="C189" s="43" t="s">
        <v>71</v>
      </c>
      <c r="D189" s="43" t="s">
        <v>342</v>
      </c>
      <c r="E189" s="48">
        <v>900</v>
      </c>
      <c r="F189" s="17"/>
      <c r="G189" s="33"/>
      <c r="H189" s="8"/>
      <c r="I189" s="8"/>
      <c r="J189" s="8"/>
      <c r="K189" s="8"/>
      <c r="L189" s="9"/>
      <c r="M189" s="8"/>
      <c r="N189" s="33"/>
    </row>
    <row r="190" spans="2:14" ht="20.25">
      <c r="B190" s="60" t="s">
        <v>449</v>
      </c>
      <c r="C190" s="62"/>
      <c r="D190" s="43" t="s">
        <v>259</v>
      </c>
      <c r="E190" s="48">
        <v>900</v>
      </c>
      <c r="F190" s="17"/>
      <c r="G190" s="33"/>
      <c r="H190" s="8"/>
      <c r="I190" s="8"/>
      <c r="J190" s="8"/>
      <c r="K190" s="8"/>
      <c r="L190" s="9"/>
      <c r="M190" s="8"/>
      <c r="N190" s="33"/>
    </row>
    <row r="191" spans="2:14" ht="20.25">
      <c r="B191" s="60"/>
      <c r="C191" s="62"/>
      <c r="D191" s="43" t="s">
        <v>374</v>
      </c>
      <c r="E191" s="48">
        <v>990</v>
      </c>
      <c r="F191" s="17"/>
      <c r="G191" s="33"/>
      <c r="H191" s="8"/>
      <c r="I191" s="8"/>
      <c r="J191" s="8"/>
      <c r="K191" s="8"/>
      <c r="L191" s="9"/>
      <c r="M191" s="8"/>
      <c r="N191" s="33"/>
    </row>
    <row r="192" spans="2:14" ht="20.25">
      <c r="B192" s="60"/>
      <c r="C192" s="62"/>
      <c r="D192" s="43" t="s">
        <v>375</v>
      </c>
      <c r="E192" s="48">
        <v>1990</v>
      </c>
      <c r="F192" s="17"/>
      <c r="G192" s="33"/>
      <c r="H192" s="8"/>
      <c r="I192" s="8"/>
      <c r="J192" s="8"/>
      <c r="K192" s="8"/>
      <c r="L192" s="9"/>
      <c r="M192" s="8"/>
      <c r="N192" s="33"/>
    </row>
    <row r="193" spans="2:14" ht="20.25">
      <c r="B193" s="60" t="s">
        <v>450</v>
      </c>
      <c r="C193" s="60" t="s">
        <v>32</v>
      </c>
      <c r="D193" s="43" t="s">
        <v>368</v>
      </c>
      <c r="E193" s="48">
        <v>770</v>
      </c>
      <c r="F193" s="17"/>
      <c r="G193" s="33"/>
      <c r="H193" s="8"/>
      <c r="I193" s="8"/>
      <c r="J193" s="8"/>
      <c r="K193" s="8"/>
      <c r="L193" s="9"/>
      <c r="M193" s="8"/>
      <c r="N193" s="33"/>
    </row>
    <row r="194" spans="2:14" ht="20.25">
      <c r="B194" s="60"/>
      <c r="C194" s="60"/>
      <c r="D194" s="43" t="s">
        <v>376</v>
      </c>
      <c r="E194" s="48">
        <v>1300</v>
      </c>
      <c r="F194" s="17"/>
      <c r="G194" s="33"/>
      <c r="H194" s="8"/>
      <c r="I194" s="8"/>
      <c r="J194" s="8"/>
      <c r="K194" s="8"/>
      <c r="L194" s="9"/>
      <c r="M194" s="8"/>
      <c r="N194" s="33"/>
    </row>
    <row r="195" spans="2:14" ht="20.25">
      <c r="B195" s="60" t="s">
        <v>451</v>
      </c>
      <c r="C195" s="41"/>
      <c r="D195" s="43" t="s">
        <v>259</v>
      </c>
      <c r="E195" s="48">
        <v>1300</v>
      </c>
      <c r="F195" s="17">
        <v>915</v>
      </c>
      <c r="G195" s="10">
        <v>14</v>
      </c>
      <c r="H195" s="8"/>
      <c r="I195" s="8"/>
      <c r="J195" s="8"/>
      <c r="K195" s="8" t="s">
        <v>164</v>
      </c>
      <c r="L195" s="9"/>
      <c r="M195" s="8" t="s">
        <v>12</v>
      </c>
      <c r="N195" s="10">
        <v>21</v>
      </c>
    </row>
    <row r="196" spans="2:14" ht="20.25">
      <c r="B196" s="60"/>
      <c r="C196" s="43" t="s">
        <v>33</v>
      </c>
      <c r="D196" s="43" t="s">
        <v>377</v>
      </c>
      <c r="E196" s="48">
        <v>800</v>
      </c>
      <c r="F196" s="17">
        <v>1270</v>
      </c>
      <c r="G196" s="10">
        <v>30</v>
      </c>
      <c r="H196" s="8"/>
      <c r="I196" s="8"/>
      <c r="J196" s="8"/>
      <c r="K196" s="8" t="s">
        <v>162</v>
      </c>
      <c r="L196" s="9"/>
      <c r="M196" s="8" t="s">
        <v>31</v>
      </c>
      <c r="N196" s="10">
        <v>19</v>
      </c>
    </row>
    <row r="197" spans="2:14" ht="20.25">
      <c r="B197" s="60"/>
      <c r="C197" s="43" t="s">
        <v>34</v>
      </c>
      <c r="D197" s="43" t="s">
        <v>377</v>
      </c>
      <c r="E197" s="48">
        <v>800</v>
      </c>
      <c r="F197" s="17">
        <v>1210</v>
      </c>
      <c r="G197" s="10">
        <v>5</v>
      </c>
      <c r="H197" s="8"/>
      <c r="I197" s="8"/>
      <c r="J197" s="8"/>
      <c r="K197" s="8" t="s">
        <v>162</v>
      </c>
      <c r="L197" s="9"/>
      <c r="M197" s="8" t="s">
        <v>12</v>
      </c>
      <c r="N197" s="10">
        <v>20</v>
      </c>
    </row>
    <row r="198" spans="2:14" ht="20.25">
      <c r="B198" s="60"/>
      <c r="C198" s="43" t="s">
        <v>35</v>
      </c>
      <c r="D198" s="43" t="s">
        <v>377</v>
      </c>
      <c r="E198" s="48">
        <v>800</v>
      </c>
      <c r="F198" s="17">
        <v>815</v>
      </c>
      <c r="G198" s="10">
        <f>14*3+17*3</f>
        <v>93</v>
      </c>
      <c r="H198" s="8"/>
      <c r="I198" s="8"/>
      <c r="J198" s="8"/>
      <c r="K198" s="8" t="s">
        <v>165</v>
      </c>
      <c r="L198" s="9"/>
      <c r="M198" s="8" t="s">
        <v>12</v>
      </c>
      <c r="N198" s="10" t="s">
        <v>70</v>
      </c>
    </row>
    <row r="199" spans="2:14" ht="20.25">
      <c r="B199" s="60"/>
      <c r="C199" s="43" t="s">
        <v>107</v>
      </c>
      <c r="D199" s="43" t="s">
        <v>378</v>
      </c>
      <c r="E199" s="48">
        <v>730</v>
      </c>
      <c r="F199" s="17">
        <v>840</v>
      </c>
      <c r="G199" s="10">
        <f>29*3+45*3</f>
        <v>222</v>
      </c>
      <c r="H199" s="8"/>
      <c r="I199" s="8"/>
      <c r="J199" s="8"/>
      <c r="K199" s="8" t="s">
        <v>166</v>
      </c>
      <c r="L199" s="9"/>
      <c r="M199" s="8" t="s">
        <v>12</v>
      </c>
      <c r="N199" s="10" t="s">
        <v>70</v>
      </c>
    </row>
    <row r="200" spans="2:14" ht="60.75">
      <c r="B200" s="41" t="s">
        <v>452</v>
      </c>
      <c r="C200" s="43" t="s">
        <v>36</v>
      </c>
      <c r="D200" s="43" t="s">
        <v>379</v>
      </c>
      <c r="E200" s="48">
        <v>1500</v>
      </c>
      <c r="F200" s="17">
        <v>840</v>
      </c>
      <c r="G200" s="10">
        <f>58*3+24*3</f>
        <v>246</v>
      </c>
      <c r="H200" s="8"/>
      <c r="I200" s="8"/>
      <c r="J200" s="8"/>
      <c r="K200" s="8" t="s">
        <v>161</v>
      </c>
      <c r="L200" s="9"/>
      <c r="M200" s="8" t="s">
        <v>104</v>
      </c>
      <c r="N200" s="10">
        <v>22</v>
      </c>
    </row>
    <row r="201" spans="2:14" ht="20.25">
      <c r="B201" s="60" t="s">
        <v>453</v>
      </c>
      <c r="C201" s="43" t="s">
        <v>37</v>
      </c>
      <c r="D201" s="43" t="s">
        <v>373</v>
      </c>
      <c r="E201" s="48">
        <v>1250</v>
      </c>
      <c r="F201" s="17"/>
      <c r="G201" s="10">
        <v>66</v>
      </c>
      <c r="H201" s="8"/>
      <c r="I201" s="8"/>
      <c r="J201" s="8"/>
      <c r="K201" s="8" t="s">
        <v>167</v>
      </c>
      <c r="L201" s="9"/>
      <c r="M201" s="8" t="s">
        <v>12</v>
      </c>
      <c r="N201" s="10">
        <v>20</v>
      </c>
    </row>
    <row r="202" spans="2:14" ht="20.25">
      <c r="B202" s="60"/>
      <c r="C202" s="63" t="s">
        <v>38</v>
      </c>
      <c r="D202" s="43" t="s">
        <v>262</v>
      </c>
      <c r="E202" s="48">
        <v>900</v>
      </c>
      <c r="F202" s="17">
        <v>1340</v>
      </c>
      <c r="G202" s="10">
        <f>37*3</f>
        <v>111</v>
      </c>
      <c r="H202" s="8"/>
      <c r="I202" s="8"/>
      <c r="J202" s="8"/>
      <c r="K202" s="8" t="s">
        <v>172</v>
      </c>
      <c r="L202" s="9"/>
      <c r="M202" s="8"/>
      <c r="N202" s="10">
        <v>18</v>
      </c>
    </row>
    <row r="203" spans="2:14" ht="20.25">
      <c r="B203" s="60"/>
      <c r="C203" s="64"/>
      <c r="D203" s="43" t="s">
        <v>380</v>
      </c>
      <c r="E203" s="48">
        <v>1300</v>
      </c>
      <c r="F203" s="17">
        <v>1200</v>
      </c>
      <c r="G203" s="10">
        <v>9</v>
      </c>
      <c r="H203" s="8"/>
      <c r="I203" s="8"/>
      <c r="J203" s="8"/>
      <c r="K203" s="8" t="s">
        <v>173</v>
      </c>
      <c r="L203" s="9"/>
      <c r="M203" s="8" t="s">
        <v>12</v>
      </c>
      <c r="N203" s="10" t="s">
        <v>69</v>
      </c>
    </row>
    <row r="204" spans="2:14" ht="20.25">
      <c r="B204" s="63" t="s">
        <v>454</v>
      </c>
      <c r="C204" s="63" t="s">
        <v>39</v>
      </c>
      <c r="D204" s="43" t="s">
        <v>367</v>
      </c>
      <c r="E204" s="48">
        <v>600</v>
      </c>
      <c r="F204" s="17"/>
      <c r="G204" s="10">
        <f>11+7+3</f>
        <v>21</v>
      </c>
      <c r="H204" s="8"/>
      <c r="I204" s="8"/>
      <c r="J204" s="8"/>
      <c r="K204" s="8" t="s">
        <v>173</v>
      </c>
      <c r="L204" s="9"/>
      <c r="M204" s="8" t="s">
        <v>12</v>
      </c>
      <c r="N204" s="10" t="s">
        <v>69</v>
      </c>
    </row>
    <row r="205" spans="2:14" ht="34.5">
      <c r="B205" s="65"/>
      <c r="C205" s="65"/>
      <c r="D205" s="43" t="s">
        <v>342</v>
      </c>
      <c r="E205" s="48">
        <v>750</v>
      </c>
      <c r="F205" s="17">
        <v>1150</v>
      </c>
      <c r="G205" s="10">
        <f>22*3+11</f>
        <v>77</v>
      </c>
      <c r="H205" s="8"/>
      <c r="I205" s="8"/>
      <c r="J205" s="8"/>
      <c r="K205" s="8" t="s">
        <v>151</v>
      </c>
      <c r="L205" s="9" t="s">
        <v>75</v>
      </c>
      <c r="M205" s="8" t="s">
        <v>12</v>
      </c>
      <c r="N205" s="10">
        <v>20</v>
      </c>
    </row>
    <row r="206" spans="2:14" ht="20.25">
      <c r="B206" s="64"/>
      <c r="C206" s="64"/>
      <c r="D206" s="43" t="s">
        <v>381</v>
      </c>
      <c r="E206" s="48">
        <v>1250</v>
      </c>
      <c r="F206" s="17">
        <v>700</v>
      </c>
      <c r="G206" s="10">
        <v>8</v>
      </c>
      <c r="H206" s="8"/>
      <c r="I206" s="8"/>
      <c r="J206" s="8"/>
      <c r="K206" s="8" t="s">
        <v>151</v>
      </c>
      <c r="L206" s="9" t="s">
        <v>74</v>
      </c>
      <c r="M206" s="8" t="s">
        <v>12</v>
      </c>
      <c r="N206" s="10">
        <v>20</v>
      </c>
    </row>
    <row r="207" spans="2:14" ht="20.25">
      <c r="B207" s="60" t="s">
        <v>455</v>
      </c>
      <c r="C207" s="60"/>
      <c r="D207" s="43" t="s">
        <v>377</v>
      </c>
      <c r="E207" s="48">
        <v>700</v>
      </c>
      <c r="F207" s="17">
        <v>1120</v>
      </c>
      <c r="G207" s="10">
        <f>43*5</f>
        <v>215</v>
      </c>
      <c r="H207" s="8"/>
      <c r="I207" s="8"/>
      <c r="J207" s="8"/>
      <c r="K207" s="8" t="s">
        <v>18</v>
      </c>
      <c r="L207" s="9"/>
      <c r="M207" s="8" t="s">
        <v>147</v>
      </c>
      <c r="N207" s="10">
        <v>17</v>
      </c>
    </row>
    <row r="208" spans="2:14" ht="20.25">
      <c r="B208" s="60"/>
      <c r="C208" s="60"/>
      <c r="D208" s="43" t="s">
        <v>382</v>
      </c>
      <c r="E208" s="48">
        <v>750</v>
      </c>
      <c r="F208" s="17">
        <v>1200</v>
      </c>
      <c r="G208" s="10">
        <v>6</v>
      </c>
      <c r="H208" s="7"/>
      <c r="I208" s="7"/>
      <c r="J208" s="7"/>
      <c r="K208" s="7"/>
      <c r="L208" s="7"/>
      <c r="M208" s="7"/>
      <c r="N208" s="14"/>
    </row>
    <row r="209" spans="2:14" ht="30" customHeight="1">
      <c r="B209" s="67" t="s">
        <v>178</v>
      </c>
      <c r="C209" s="68"/>
      <c r="D209" s="68"/>
      <c r="E209" s="69"/>
      <c r="F209" s="6"/>
      <c r="G209" s="7"/>
      <c r="H209" s="8"/>
      <c r="I209" s="8"/>
      <c r="J209" s="8"/>
      <c r="K209" s="8" t="s">
        <v>10</v>
      </c>
      <c r="L209" s="9"/>
      <c r="M209" s="8" t="s">
        <v>146</v>
      </c>
      <c r="N209" s="10">
        <v>15</v>
      </c>
    </row>
    <row r="210" spans="2:14" ht="20.25">
      <c r="B210" s="60" t="s">
        <v>443</v>
      </c>
      <c r="C210" s="60"/>
      <c r="D210" s="43" t="s">
        <v>383</v>
      </c>
      <c r="E210" s="49">
        <v>2900</v>
      </c>
      <c r="F210" s="17">
        <v>2875</v>
      </c>
      <c r="G210" s="10">
        <v>1</v>
      </c>
      <c r="H210" s="8"/>
      <c r="I210" s="8"/>
      <c r="J210" s="8"/>
      <c r="K210" s="8" t="s">
        <v>10</v>
      </c>
      <c r="L210" s="9"/>
      <c r="M210" s="8" t="s">
        <v>146</v>
      </c>
      <c r="N210" s="10">
        <v>15</v>
      </c>
    </row>
    <row r="211" spans="2:14" ht="20.25">
      <c r="B211" s="60"/>
      <c r="C211" s="60"/>
      <c r="D211" s="43" t="s">
        <v>384</v>
      </c>
      <c r="E211" s="49">
        <v>3300</v>
      </c>
      <c r="F211" s="17"/>
      <c r="G211" s="10"/>
      <c r="H211" s="8"/>
      <c r="I211" s="8"/>
      <c r="J211" s="8"/>
      <c r="K211" s="8"/>
      <c r="L211" s="9"/>
      <c r="M211" s="8"/>
      <c r="N211" s="10"/>
    </row>
    <row r="212" spans="2:14" ht="20.25">
      <c r="B212" s="60" t="s">
        <v>444</v>
      </c>
      <c r="C212" s="62"/>
      <c r="D212" s="43" t="s">
        <v>312</v>
      </c>
      <c r="E212" s="57">
        <v>3000</v>
      </c>
      <c r="F212" s="17">
        <v>3210</v>
      </c>
      <c r="G212" s="10">
        <v>1</v>
      </c>
      <c r="H212" s="8">
        <v>9</v>
      </c>
      <c r="I212" s="8"/>
      <c r="J212" s="8" t="s">
        <v>92</v>
      </c>
      <c r="K212" s="8" t="s">
        <v>10</v>
      </c>
      <c r="L212" s="9" t="s">
        <v>84</v>
      </c>
      <c r="M212" s="8" t="s">
        <v>105</v>
      </c>
      <c r="N212" s="10">
        <v>16</v>
      </c>
    </row>
    <row r="213" spans="2:14" ht="20.25">
      <c r="B213" s="60"/>
      <c r="C213" s="62"/>
      <c r="D213" s="43" t="s">
        <v>385</v>
      </c>
      <c r="E213" s="57">
        <v>32000</v>
      </c>
      <c r="F213" s="17">
        <v>1920</v>
      </c>
      <c r="G213" s="27">
        <v>20</v>
      </c>
      <c r="H213" s="8"/>
      <c r="I213" s="8"/>
      <c r="J213" s="8"/>
      <c r="K213" s="8"/>
      <c r="L213" s="9"/>
      <c r="M213" s="8"/>
      <c r="N213" s="10"/>
    </row>
    <row r="214" spans="2:14" ht="20.25">
      <c r="B214" s="60"/>
      <c r="C214" s="63" t="s">
        <v>116</v>
      </c>
      <c r="D214" s="43" t="s">
        <v>386</v>
      </c>
      <c r="E214" s="48">
        <v>3500</v>
      </c>
      <c r="F214" s="17"/>
      <c r="G214" s="27"/>
      <c r="H214" s="8"/>
      <c r="I214" s="8"/>
      <c r="J214" s="8"/>
      <c r="K214" s="8" t="s">
        <v>10</v>
      </c>
      <c r="L214" s="9"/>
      <c r="M214" s="8"/>
      <c r="N214" s="10">
        <v>16</v>
      </c>
    </row>
    <row r="215" spans="2:14" ht="20.25">
      <c r="B215" s="60"/>
      <c r="C215" s="65"/>
      <c r="D215" s="43" t="s">
        <v>387</v>
      </c>
      <c r="E215" s="48">
        <v>3300</v>
      </c>
      <c r="F215" s="17"/>
      <c r="G215" s="10">
        <v>20</v>
      </c>
      <c r="H215" s="8"/>
      <c r="I215" s="8"/>
      <c r="J215" s="8"/>
      <c r="K215" s="8"/>
      <c r="L215" s="9"/>
      <c r="M215" s="8"/>
      <c r="N215" s="10"/>
    </row>
    <row r="216" spans="2:14" ht="20.25">
      <c r="B216" s="60"/>
      <c r="C216" s="64"/>
      <c r="D216" s="43" t="s">
        <v>385</v>
      </c>
      <c r="E216" s="48">
        <v>35000</v>
      </c>
      <c r="F216" s="17"/>
      <c r="G216" s="10">
        <v>2</v>
      </c>
      <c r="H216" s="8"/>
      <c r="I216" s="8"/>
      <c r="J216" s="8"/>
      <c r="K216" s="8" t="s">
        <v>49</v>
      </c>
      <c r="L216" s="9"/>
      <c r="M216" s="8" t="s">
        <v>24</v>
      </c>
      <c r="N216" s="10">
        <v>22</v>
      </c>
    </row>
    <row r="217" spans="2:14" ht="20.25">
      <c r="B217" s="60"/>
      <c r="C217" s="43" t="s">
        <v>118</v>
      </c>
      <c r="D217" s="43" t="s">
        <v>388</v>
      </c>
      <c r="E217" s="48">
        <v>17000</v>
      </c>
      <c r="F217" s="17"/>
      <c r="G217" s="10">
        <v>3</v>
      </c>
      <c r="H217" s="8"/>
      <c r="I217" s="8"/>
      <c r="J217" s="8"/>
      <c r="K217" s="28" t="s">
        <v>117</v>
      </c>
      <c r="L217" s="9"/>
      <c r="M217" s="8" t="s">
        <v>41</v>
      </c>
      <c r="N217" s="10">
        <v>20</v>
      </c>
    </row>
    <row r="218" spans="2:14" ht="20.25">
      <c r="B218" s="60"/>
      <c r="C218" s="41" t="s">
        <v>42</v>
      </c>
      <c r="D218" s="43" t="s">
        <v>389</v>
      </c>
      <c r="E218" s="48">
        <v>2100</v>
      </c>
      <c r="F218" s="17">
        <v>17820</v>
      </c>
      <c r="G218" s="10">
        <v>8</v>
      </c>
      <c r="H218" s="8"/>
      <c r="I218" s="8"/>
      <c r="J218" s="8"/>
      <c r="K218" s="8" t="s">
        <v>10</v>
      </c>
      <c r="L218" s="9"/>
      <c r="M218" s="8" t="s">
        <v>142</v>
      </c>
      <c r="N218" s="10">
        <v>18</v>
      </c>
    </row>
    <row r="219" spans="2:14" ht="20.25">
      <c r="B219" s="63" t="s">
        <v>445</v>
      </c>
      <c r="C219" s="80"/>
      <c r="D219" s="43" t="s">
        <v>390</v>
      </c>
      <c r="E219" s="48">
        <v>2500</v>
      </c>
      <c r="F219" s="17">
        <v>2100</v>
      </c>
      <c r="G219" s="10">
        <f>H218-I218</f>
        <v>0</v>
      </c>
      <c r="H219" s="8">
        <v>8</v>
      </c>
      <c r="I219" s="8"/>
      <c r="J219" s="8" t="s">
        <v>92</v>
      </c>
      <c r="K219" s="8" t="s">
        <v>10</v>
      </c>
      <c r="L219" s="9" t="s">
        <v>85</v>
      </c>
      <c r="M219" s="8" t="s">
        <v>105</v>
      </c>
      <c r="N219" s="10">
        <v>16</v>
      </c>
    </row>
    <row r="220" spans="2:14" ht="20.25">
      <c r="B220" s="64"/>
      <c r="C220" s="82"/>
      <c r="D220" s="43" t="s">
        <v>391</v>
      </c>
      <c r="E220" s="48">
        <v>3200</v>
      </c>
      <c r="F220" s="17" t="s">
        <v>88</v>
      </c>
      <c r="G220" s="27">
        <v>43</v>
      </c>
      <c r="H220" s="8"/>
      <c r="I220" s="8"/>
      <c r="J220" s="8"/>
      <c r="K220" s="8" t="s">
        <v>10</v>
      </c>
      <c r="L220" s="9"/>
      <c r="M220" s="8" t="s">
        <v>144</v>
      </c>
      <c r="N220" s="10">
        <v>21</v>
      </c>
    </row>
    <row r="221" spans="2:14" ht="20.25">
      <c r="B221" s="63" t="s">
        <v>446</v>
      </c>
      <c r="C221" s="80"/>
      <c r="D221" s="43" t="s">
        <v>392</v>
      </c>
      <c r="E221" s="48">
        <v>300</v>
      </c>
      <c r="F221" s="17">
        <v>500</v>
      </c>
      <c r="G221" s="10">
        <v>90</v>
      </c>
      <c r="H221" s="8"/>
      <c r="I221" s="8"/>
      <c r="J221" s="8"/>
      <c r="K221" s="8" t="s">
        <v>10</v>
      </c>
      <c r="L221" s="9"/>
      <c r="M221" s="8" t="s">
        <v>145</v>
      </c>
      <c r="N221" s="10">
        <v>17</v>
      </c>
    </row>
    <row r="222" spans="2:14" ht="20.25">
      <c r="B222" s="64"/>
      <c r="C222" s="82"/>
      <c r="D222" s="43" t="s">
        <v>393</v>
      </c>
      <c r="E222" s="48">
        <v>600</v>
      </c>
      <c r="F222" s="17">
        <v>900</v>
      </c>
      <c r="G222" s="10">
        <v>8</v>
      </c>
      <c r="H222" s="8"/>
      <c r="I222" s="8"/>
      <c r="J222" s="8"/>
      <c r="K222" s="8" t="s">
        <v>10</v>
      </c>
      <c r="L222" s="9"/>
      <c r="M222" s="8" t="s">
        <v>145</v>
      </c>
      <c r="N222" s="10">
        <v>17</v>
      </c>
    </row>
    <row r="223" spans="2:14" ht="40.5">
      <c r="B223" s="41" t="s">
        <v>447</v>
      </c>
      <c r="C223" s="41"/>
      <c r="D223" s="43" t="s">
        <v>394</v>
      </c>
      <c r="E223" s="48">
        <v>900</v>
      </c>
      <c r="F223" s="17">
        <v>700</v>
      </c>
      <c r="G223" s="10">
        <v>7</v>
      </c>
      <c r="H223" s="8"/>
      <c r="I223" s="8"/>
      <c r="J223" s="8"/>
      <c r="K223" s="8" t="s">
        <v>10</v>
      </c>
      <c r="L223" s="9"/>
      <c r="M223" s="8" t="s">
        <v>144</v>
      </c>
      <c r="N223" s="10">
        <v>21</v>
      </c>
    </row>
    <row r="224" spans="2:14" ht="40.5">
      <c r="B224" s="41" t="s">
        <v>437</v>
      </c>
      <c r="C224" s="41"/>
      <c r="D224" s="43" t="s">
        <v>377</v>
      </c>
      <c r="E224" s="48">
        <v>500</v>
      </c>
      <c r="F224" s="17">
        <v>500</v>
      </c>
      <c r="G224" s="10">
        <v>40</v>
      </c>
      <c r="H224" s="8"/>
      <c r="I224" s="8"/>
      <c r="J224" s="8"/>
      <c r="K224" s="8" t="s">
        <v>10</v>
      </c>
      <c r="L224" s="9"/>
      <c r="M224" s="8" t="s">
        <v>105</v>
      </c>
      <c r="N224" s="10">
        <v>16</v>
      </c>
    </row>
    <row r="225" spans="2:14" ht="40.5">
      <c r="B225" s="41" t="s">
        <v>438</v>
      </c>
      <c r="C225" s="43"/>
      <c r="D225" s="43" t="s">
        <v>334</v>
      </c>
      <c r="E225" s="48">
        <v>3300</v>
      </c>
      <c r="F225" s="17">
        <v>1700</v>
      </c>
      <c r="G225" s="10">
        <v>35</v>
      </c>
      <c r="H225" s="8"/>
      <c r="I225" s="8"/>
      <c r="J225" s="8"/>
      <c r="K225" s="8" t="s">
        <v>10</v>
      </c>
      <c r="L225" s="9"/>
      <c r="M225" s="8" t="s">
        <v>14</v>
      </c>
      <c r="N225" s="10">
        <v>16</v>
      </c>
    </row>
    <row r="226" spans="2:14" ht="20.25">
      <c r="B226" s="63" t="s">
        <v>439</v>
      </c>
      <c r="C226" s="60"/>
      <c r="D226" s="43" t="s">
        <v>312</v>
      </c>
      <c r="E226" s="49">
        <v>1500</v>
      </c>
      <c r="F226" s="17">
        <v>3210</v>
      </c>
      <c r="G226" s="10">
        <v>1</v>
      </c>
      <c r="H226" s="8">
        <v>9</v>
      </c>
      <c r="I226" s="8"/>
      <c r="J226" s="8" t="s">
        <v>92</v>
      </c>
      <c r="K226" s="8" t="s">
        <v>10</v>
      </c>
      <c r="L226" s="9"/>
      <c r="M226" s="8" t="s">
        <v>105</v>
      </c>
      <c r="N226" s="10">
        <v>16</v>
      </c>
    </row>
    <row r="227" spans="2:14" ht="20.25">
      <c r="B227" s="64"/>
      <c r="C227" s="60"/>
      <c r="D227" s="43" t="s">
        <v>394</v>
      </c>
      <c r="E227" s="49">
        <v>2300</v>
      </c>
      <c r="F227" s="17">
        <v>1830</v>
      </c>
      <c r="G227" s="10">
        <v>70</v>
      </c>
      <c r="H227" s="8"/>
      <c r="I227" s="8"/>
      <c r="J227" s="8"/>
      <c r="K227" s="8" t="s">
        <v>10</v>
      </c>
      <c r="L227" s="9"/>
      <c r="M227" s="8" t="s">
        <v>15</v>
      </c>
      <c r="N227" s="10" t="s">
        <v>72</v>
      </c>
    </row>
    <row r="228" spans="2:14" ht="20.25">
      <c r="B228" s="60" t="s">
        <v>440</v>
      </c>
      <c r="C228" s="60"/>
      <c r="D228" s="43" t="s">
        <v>395</v>
      </c>
      <c r="E228" s="48">
        <v>500</v>
      </c>
      <c r="F228" s="17">
        <v>500</v>
      </c>
      <c r="G228" s="10">
        <v>116</v>
      </c>
      <c r="H228" s="8"/>
      <c r="I228" s="8"/>
      <c r="J228" s="8"/>
      <c r="K228" s="8" t="s">
        <v>10</v>
      </c>
      <c r="L228" s="9"/>
      <c r="M228" s="8" t="s">
        <v>15</v>
      </c>
      <c r="N228" s="10" t="s">
        <v>72</v>
      </c>
    </row>
    <row r="229" spans="2:14" ht="20.25">
      <c r="B229" s="60"/>
      <c r="C229" s="60"/>
      <c r="D229" s="43" t="s">
        <v>396</v>
      </c>
      <c r="E229" s="48">
        <v>400</v>
      </c>
      <c r="F229" s="17">
        <v>800</v>
      </c>
      <c r="G229" s="10">
        <v>4</v>
      </c>
      <c r="H229" s="8"/>
      <c r="I229" s="8"/>
      <c r="J229" s="8"/>
      <c r="K229" s="8" t="s">
        <v>10</v>
      </c>
      <c r="L229" s="9"/>
      <c r="M229" s="8" t="s">
        <v>43</v>
      </c>
      <c r="N229" s="10">
        <v>17</v>
      </c>
    </row>
    <row r="230" spans="2:14" ht="20.25">
      <c r="B230" s="60"/>
      <c r="C230" s="60"/>
      <c r="D230" s="43" t="s">
        <v>397</v>
      </c>
      <c r="E230" s="48">
        <v>700</v>
      </c>
      <c r="F230" s="17">
        <v>2200</v>
      </c>
      <c r="G230" s="10">
        <v>2</v>
      </c>
      <c r="H230" s="8"/>
      <c r="I230" s="8"/>
      <c r="J230" s="8"/>
      <c r="K230" s="8" t="s">
        <v>10</v>
      </c>
      <c r="L230" s="9"/>
      <c r="M230" s="8" t="s">
        <v>43</v>
      </c>
      <c r="N230" s="10">
        <v>17</v>
      </c>
    </row>
    <row r="231" spans="2:14" ht="20.25">
      <c r="B231" s="60"/>
      <c r="C231" s="43" t="s">
        <v>436</v>
      </c>
      <c r="D231" s="43" t="s">
        <v>261</v>
      </c>
      <c r="E231" s="48">
        <v>2300</v>
      </c>
      <c r="F231" s="17">
        <v>2450</v>
      </c>
      <c r="G231" s="10">
        <v>1</v>
      </c>
      <c r="H231" s="8"/>
      <c r="I231" s="8"/>
      <c r="J231" s="8"/>
      <c r="K231" s="8" t="s">
        <v>10</v>
      </c>
      <c r="L231" s="9"/>
      <c r="M231" s="8" t="s">
        <v>43</v>
      </c>
      <c r="N231" s="10">
        <v>17</v>
      </c>
    </row>
    <row r="232" spans="2:14" ht="20.25">
      <c r="B232" s="60"/>
      <c r="C232" s="43" t="s">
        <v>436</v>
      </c>
      <c r="D232" s="43" t="s">
        <v>398</v>
      </c>
      <c r="E232" s="48">
        <v>2700</v>
      </c>
      <c r="F232" s="17">
        <v>2620</v>
      </c>
      <c r="G232" s="10">
        <v>1</v>
      </c>
      <c r="H232" s="16"/>
      <c r="I232" s="8"/>
      <c r="J232" s="8"/>
      <c r="K232" s="8" t="s">
        <v>10</v>
      </c>
      <c r="L232" s="9"/>
      <c r="M232" s="8" t="s">
        <v>11</v>
      </c>
      <c r="N232" s="10">
        <v>16</v>
      </c>
    </row>
    <row r="233" spans="2:14" ht="20.25">
      <c r="B233" s="60" t="s">
        <v>431</v>
      </c>
      <c r="C233" s="60"/>
      <c r="D233" s="43" t="s">
        <v>399</v>
      </c>
      <c r="E233" s="58">
        <v>1600</v>
      </c>
      <c r="F233" s="17">
        <v>1575</v>
      </c>
      <c r="G233" s="10">
        <f>6*3</f>
        <v>18</v>
      </c>
      <c r="H233" s="16"/>
      <c r="I233" s="8"/>
      <c r="J233" s="8"/>
      <c r="K233" s="8" t="s">
        <v>10</v>
      </c>
      <c r="L233" s="9"/>
      <c r="M233" s="8" t="s">
        <v>11</v>
      </c>
      <c r="N233" s="10">
        <v>16</v>
      </c>
    </row>
    <row r="234" spans="2:14" ht="20.25">
      <c r="B234" s="60"/>
      <c r="C234" s="60"/>
      <c r="D234" s="43" t="s">
        <v>389</v>
      </c>
      <c r="E234" s="58">
        <v>2000</v>
      </c>
      <c r="F234" s="17">
        <v>1720</v>
      </c>
      <c r="G234" s="10">
        <f>19*3-1</f>
        <v>56</v>
      </c>
      <c r="H234" s="16"/>
      <c r="I234" s="8"/>
      <c r="J234" s="8"/>
      <c r="K234" s="8" t="s">
        <v>10</v>
      </c>
      <c r="L234" s="9"/>
      <c r="M234" s="8" t="s">
        <v>11</v>
      </c>
      <c r="N234" s="10">
        <v>16</v>
      </c>
    </row>
    <row r="235" spans="2:14" ht="20.25">
      <c r="B235" s="60"/>
      <c r="C235" s="60"/>
      <c r="D235" s="43" t="s">
        <v>303</v>
      </c>
      <c r="E235" s="58">
        <v>2800</v>
      </c>
      <c r="F235" s="17">
        <v>2200</v>
      </c>
      <c r="G235" s="10">
        <v>9</v>
      </c>
      <c r="H235" s="8"/>
      <c r="I235" s="8"/>
      <c r="J235" s="8"/>
      <c r="K235" s="8" t="s">
        <v>10</v>
      </c>
      <c r="L235" s="9"/>
      <c r="M235" s="8" t="s">
        <v>44</v>
      </c>
      <c r="N235" s="10">
        <v>17</v>
      </c>
    </row>
    <row r="236" spans="2:14" ht="20.25">
      <c r="B236" s="60" t="s">
        <v>441</v>
      </c>
      <c r="C236" s="60"/>
      <c r="D236" s="43" t="s">
        <v>389</v>
      </c>
      <c r="E236" s="48">
        <v>1500</v>
      </c>
      <c r="F236" s="17">
        <v>1720</v>
      </c>
      <c r="G236" s="10">
        <v>1</v>
      </c>
      <c r="H236" s="8"/>
      <c r="I236" s="8"/>
      <c r="J236" s="8"/>
      <c r="K236" s="8" t="s">
        <v>10</v>
      </c>
      <c r="L236" s="9"/>
      <c r="M236" s="8"/>
      <c r="N236" s="10"/>
    </row>
    <row r="237" spans="2:14" ht="20.25">
      <c r="B237" s="60"/>
      <c r="C237" s="60"/>
      <c r="D237" s="43" t="s">
        <v>303</v>
      </c>
      <c r="E237" s="48">
        <v>1950</v>
      </c>
      <c r="F237" s="17">
        <v>2200</v>
      </c>
      <c r="G237" s="10">
        <f>5*3</f>
        <v>15</v>
      </c>
      <c r="H237" s="8"/>
      <c r="I237" s="8"/>
      <c r="J237" s="8"/>
      <c r="K237" s="8" t="s">
        <v>10</v>
      </c>
      <c r="L237" s="9"/>
      <c r="M237" s="8" t="s">
        <v>21</v>
      </c>
      <c r="N237" s="10">
        <v>16</v>
      </c>
    </row>
    <row r="238" spans="2:14" ht="20.25">
      <c r="B238" s="60"/>
      <c r="C238" s="60"/>
      <c r="D238" s="43" t="s">
        <v>304</v>
      </c>
      <c r="E238" s="48">
        <v>2700</v>
      </c>
      <c r="F238" s="17">
        <v>1235</v>
      </c>
      <c r="G238" s="10">
        <v>1</v>
      </c>
      <c r="H238" s="8"/>
      <c r="I238" s="8"/>
      <c r="J238" s="8"/>
      <c r="K238" s="8" t="s">
        <v>10</v>
      </c>
      <c r="L238" s="9"/>
      <c r="M238" s="8" t="s">
        <v>21</v>
      </c>
      <c r="N238" s="10">
        <v>16</v>
      </c>
    </row>
    <row r="239" spans="2:14" ht="20.25">
      <c r="B239" s="60" t="s">
        <v>442</v>
      </c>
      <c r="C239" s="60"/>
      <c r="D239" s="43" t="s">
        <v>393</v>
      </c>
      <c r="E239" s="48">
        <v>1400</v>
      </c>
      <c r="F239" s="17">
        <v>3000</v>
      </c>
      <c r="G239" s="10">
        <v>0</v>
      </c>
      <c r="H239" s="8"/>
      <c r="I239" s="8"/>
      <c r="J239" s="8"/>
      <c r="K239" s="8" t="s">
        <v>10</v>
      </c>
      <c r="L239" s="9"/>
      <c r="M239" s="8" t="s">
        <v>21</v>
      </c>
      <c r="N239" s="10">
        <v>16</v>
      </c>
    </row>
    <row r="240" spans="2:14" ht="20.25">
      <c r="B240" s="60"/>
      <c r="C240" s="60"/>
      <c r="D240" s="43" t="s">
        <v>400</v>
      </c>
      <c r="E240" s="48">
        <v>3700</v>
      </c>
      <c r="F240" s="17">
        <v>3400</v>
      </c>
      <c r="G240" s="10">
        <v>1</v>
      </c>
      <c r="H240" s="7"/>
      <c r="I240" s="7"/>
      <c r="J240" s="7"/>
      <c r="K240" s="7"/>
      <c r="L240" s="7"/>
      <c r="M240" s="7"/>
      <c r="N240" s="14"/>
    </row>
    <row r="241" spans="1:14" s="11" customFormat="1" ht="30" customHeight="1">
      <c r="A241" s="34"/>
      <c r="B241" s="67" t="s">
        <v>179</v>
      </c>
      <c r="C241" s="68"/>
      <c r="D241" s="68"/>
      <c r="E241" s="69"/>
      <c r="F241" s="6"/>
      <c r="G241" s="7"/>
      <c r="H241" s="8"/>
      <c r="I241" s="8"/>
      <c r="J241" s="8"/>
      <c r="K241" s="8" t="s">
        <v>10</v>
      </c>
      <c r="L241" s="9"/>
      <c r="M241" s="8" t="s">
        <v>44</v>
      </c>
      <c r="N241" s="10">
        <v>17</v>
      </c>
    </row>
    <row r="242" spans="2:14" ht="40.5">
      <c r="B242" s="41" t="s">
        <v>433</v>
      </c>
      <c r="C242" s="43"/>
      <c r="D242" s="43" t="s">
        <v>408</v>
      </c>
      <c r="E242" s="48">
        <v>4000</v>
      </c>
      <c r="F242" s="17">
        <v>3980</v>
      </c>
      <c r="G242" s="10">
        <v>1</v>
      </c>
      <c r="H242" s="8"/>
      <c r="I242" s="8"/>
      <c r="J242" s="8"/>
      <c r="K242" s="8" t="s">
        <v>10</v>
      </c>
      <c r="L242" s="9"/>
      <c r="M242" s="8" t="s">
        <v>142</v>
      </c>
      <c r="N242" s="10">
        <v>18</v>
      </c>
    </row>
    <row r="243" spans="2:14" ht="40.5">
      <c r="B243" s="41" t="s">
        <v>434</v>
      </c>
      <c r="C243" s="43" t="s">
        <v>207</v>
      </c>
      <c r="D243" s="43" t="s">
        <v>409</v>
      </c>
      <c r="E243" s="48">
        <v>3933.6000000000004</v>
      </c>
      <c r="F243" s="17">
        <v>2100</v>
      </c>
      <c r="G243" s="10">
        <v>4</v>
      </c>
      <c r="H243" s="8"/>
      <c r="I243" s="8"/>
      <c r="J243" s="8"/>
      <c r="K243" s="8" t="s">
        <v>10</v>
      </c>
      <c r="L243" s="9"/>
      <c r="M243" s="8" t="s">
        <v>143</v>
      </c>
      <c r="N243" s="10">
        <v>22</v>
      </c>
    </row>
    <row r="244" spans="2:14" ht="20.25">
      <c r="B244" s="63" t="s">
        <v>435</v>
      </c>
      <c r="C244" s="43" t="s">
        <v>209</v>
      </c>
      <c r="D244" s="43" t="s">
        <v>410</v>
      </c>
      <c r="E244" s="48">
        <v>4092</v>
      </c>
      <c r="F244" s="17"/>
      <c r="G244" s="10">
        <v>6</v>
      </c>
      <c r="H244" s="8"/>
      <c r="I244" s="8"/>
      <c r="J244" s="8"/>
      <c r="K244" s="8" t="s">
        <v>10</v>
      </c>
      <c r="L244" s="9"/>
      <c r="M244" s="8" t="s">
        <v>143</v>
      </c>
      <c r="N244" s="10">
        <v>22</v>
      </c>
    </row>
    <row r="245" spans="2:14" ht="20.25">
      <c r="B245" s="64"/>
      <c r="C245" s="43" t="s">
        <v>45</v>
      </c>
      <c r="D245" s="43" t="s">
        <v>381</v>
      </c>
      <c r="E245" s="48">
        <v>4000</v>
      </c>
      <c r="F245" s="17"/>
      <c r="G245" s="33"/>
      <c r="H245" s="8"/>
      <c r="I245" s="8"/>
      <c r="J245" s="8"/>
      <c r="K245" s="8"/>
      <c r="L245" s="9"/>
      <c r="M245" s="8"/>
      <c r="N245" s="33"/>
    </row>
    <row r="246" spans="2:14" ht="20.25">
      <c r="B246" s="60" t="s">
        <v>431</v>
      </c>
      <c r="C246" s="43"/>
      <c r="D246" s="43" t="s">
        <v>411</v>
      </c>
      <c r="E246" s="49">
        <v>4000</v>
      </c>
      <c r="F246" s="17"/>
      <c r="G246" s="33"/>
      <c r="H246" s="8"/>
      <c r="I246" s="8"/>
      <c r="J246" s="8"/>
      <c r="K246" s="8"/>
      <c r="L246" s="9"/>
      <c r="M246" s="8"/>
      <c r="N246" s="33"/>
    </row>
    <row r="247" spans="2:14" ht="20.25">
      <c r="B247" s="60"/>
      <c r="C247" s="63" t="s">
        <v>58</v>
      </c>
      <c r="D247" s="43" t="s">
        <v>325</v>
      </c>
      <c r="E247" s="49">
        <v>4109</v>
      </c>
      <c r="F247" s="17"/>
      <c r="G247" s="33"/>
      <c r="H247" s="8"/>
      <c r="I247" s="8"/>
      <c r="J247" s="8"/>
      <c r="K247" s="8"/>
      <c r="L247" s="9"/>
      <c r="M247" s="8"/>
      <c r="N247" s="33"/>
    </row>
    <row r="248" spans="2:14" ht="20.25">
      <c r="B248" s="60"/>
      <c r="C248" s="64"/>
      <c r="D248" s="43" t="s">
        <v>412</v>
      </c>
      <c r="E248" s="49">
        <v>3800</v>
      </c>
      <c r="F248" s="17"/>
      <c r="G248" s="33"/>
      <c r="H248" s="8"/>
      <c r="I248" s="8"/>
      <c r="J248" s="8"/>
      <c r="K248" s="8"/>
      <c r="L248" s="9"/>
      <c r="M248" s="8"/>
      <c r="N248" s="33"/>
    </row>
    <row r="249" spans="2:14" ht="20.25">
      <c r="B249" s="60"/>
      <c r="C249" s="63" t="s">
        <v>46</v>
      </c>
      <c r="D249" s="43" t="s">
        <v>325</v>
      </c>
      <c r="E249" s="49">
        <v>4109</v>
      </c>
      <c r="F249" s="17">
        <v>3210</v>
      </c>
      <c r="G249" s="10">
        <v>6</v>
      </c>
      <c r="H249" s="8"/>
      <c r="I249" s="8"/>
      <c r="J249" s="8"/>
      <c r="K249" s="8" t="s">
        <v>10</v>
      </c>
      <c r="L249" s="9"/>
      <c r="M249" s="8" t="s">
        <v>24</v>
      </c>
      <c r="N249" s="10">
        <v>19</v>
      </c>
    </row>
    <row r="250" spans="2:14" ht="20.25">
      <c r="B250" s="60"/>
      <c r="C250" s="64"/>
      <c r="D250" s="43" t="s">
        <v>412</v>
      </c>
      <c r="E250" s="49">
        <v>4600</v>
      </c>
      <c r="F250" s="17">
        <v>3210</v>
      </c>
      <c r="G250" s="10">
        <v>1</v>
      </c>
      <c r="H250" s="8"/>
      <c r="I250" s="8"/>
      <c r="J250" s="8"/>
      <c r="K250" s="8" t="s">
        <v>10</v>
      </c>
      <c r="L250" s="9"/>
      <c r="M250" s="8" t="s">
        <v>130</v>
      </c>
      <c r="N250" s="10">
        <v>22</v>
      </c>
    </row>
    <row r="251" spans="2:14" ht="20.25">
      <c r="B251" s="60" t="s">
        <v>432</v>
      </c>
      <c r="C251" s="60" t="s">
        <v>47</v>
      </c>
      <c r="D251" s="43" t="s">
        <v>342</v>
      </c>
      <c r="E251" s="48">
        <v>1800</v>
      </c>
      <c r="F251" s="17"/>
      <c r="G251" s="10">
        <v>6</v>
      </c>
      <c r="H251" s="8"/>
      <c r="I251" s="8"/>
      <c r="J251" s="8"/>
      <c r="K251" s="8" t="s">
        <v>10</v>
      </c>
      <c r="L251" s="9"/>
      <c r="M251" s="8" t="s">
        <v>130</v>
      </c>
      <c r="N251" s="10">
        <v>22</v>
      </c>
    </row>
    <row r="252" spans="2:14" ht="20.25">
      <c r="B252" s="60"/>
      <c r="C252" s="60"/>
      <c r="D252" s="43" t="s">
        <v>413</v>
      </c>
      <c r="E252" s="48">
        <v>4500</v>
      </c>
      <c r="F252" s="17"/>
      <c r="G252" s="10">
        <v>3</v>
      </c>
      <c r="H252" s="8"/>
      <c r="I252" s="8"/>
      <c r="J252" s="8"/>
      <c r="K252" s="8" t="s">
        <v>10</v>
      </c>
      <c r="L252" s="9"/>
      <c r="M252" s="8" t="s">
        <v>41</v>
      </c>
      <c r="N252" s="10">
        <v>20</v>
      </c>
    </row>
    <row r="253" spans="2:14" ht="20.25">
      <c r="B253" s="60"/>
      <c r="C253" s="43" t="s">
        <v>59</v>
      </c>
      <c r="D253" s="43" t="s">
        <v>414</v>
      </c>
      <c r="E253" s="49">
        <v>1900</v>
      </c>
      <c r="F253" s="17">
        <v>13200</v>
      </c>
      <c r="G253" s="10">
        <v>3</v>
      </c>
      <c r="H253" s="8"/>
      <c r="I253" s="8"/>
      <c r="J253" s="8"/>
      <c r="K253" s="8" t="s">
        <v>10</v>
      </c>
      <c r="L253" s="9"/>
      <c r="M253" s="8" t="s">
        <v>142</v>
      </c>
      <c r="N253" s="10"/>
    </row>
    <row r="254" spans="2:14" ht="34.5">
      <c r="B254" s="60"/>
      <c r="C254" s="60" t="s">
        <v>48</v>
      </c>
      <c r="D254" s="43" t="s">
        <v>342</v>
      </c>
      <c r="E254" s="48">
        <v>1900</v>
      </c>
      <c r="F254" s="17">
        <v>4500</v>
      </c>
      <c r="G254" s="10">
        <v>1</v>
      </c>
      <c r="H254" s="8"/>
      <c r="I254" s="8"/>
      <c r="J254" s="8"/>
      <c r="K254" s="8" t="s">
        <v>10</v>
      </c>
      <c r="L254" s="9" t="s">
        <v>75</v>
      </c>
      <c r="M254" s="8"/>
      <c r="N254" s="10">
        <v>17</v>
      </c>
    </row>
    <row r="255" spans="2:14" ht="20.25">
      <c r="B255" s="60"/>
      <c r="C255" s="60"/>
      <c r="D255" s="43" t="s">
        <v>415</v>
      </c>
      <c r="E255" s="48">
        <v>4500</v>
      </c>
      <c r="F255" s="17">
        <v>2750</v>
      </c>
      <c r="G255" s="10">
        <v>1</v>
      </c>
      <c r="H255" s="8"/>
      <c r="I255" s="8"/>
      <c r="J255" s="8"/>
      <c r="K255" s="8" t="s">
        <v>10</v>
      </c>
      <c r="L255" s="9"/>
      <c r="M255" s="8"/>
      <c r="N255" s="10">
        <v>17</v>
      </c>
    </row>
    <row r="256" spans="2:14" ht="20.25">
      <c r="B256" s="60"/>
      <c r="C256" s="43" t="s">
        <v>184</v>
      </c>
      <c r="D256" s="43" t="s">
        <v>416</v>
      </c>
      <c r="E256" s="56" t="s">
        <v>477</v>
      </c>
      <c r="F256" s="17">
        <v>1000</v>
      </c>
      <c r="G256" s="10">
        <v>0</v>
      </c>
      <c r="H256" s="7"/>
      <c r="I256" s="7"/>
      <c r="J256" s="7"/>
      <c r="K256" s="7"/>
      <c r="L256" s="7"/>
      <c r="M256" s="7"/>
      <c r="N256" s="14"/>
    </row>
    <row r="257" spans="1:14" s="11" customFormat="1" ht="30" customHeight="1">
      <c r="A257" s="34"/>
      <c r="B257" s="74" t="s">
        <v>177</v>
      </c>
      <c r="C257" s="75"/>
      <c r="D257" s="75"/>
      <c r="E257" s="76"/>
      <c r="F257" s="6"/>
      <c r="G257" s="7"/>
      <c r="H257" s="8">
        <v>32</v>
      </c>
      <c r="I257" s="8"/>
      <c r="J257" s="8" t="s">
        <v>90</v>
      </c>
      <c r="K257" s="8" t="s">
        <v>16</v>
      </c>
      <c r="L257" s="9"/>
      <c r="M257" s="8" t="s">
        <v>82</v>
      </c>
      <c r="N257" s="10">
        <v>21</v>
      </c>
    </row>
    <row r="258" spans="2:14" ht="40.5">
      <c r="B258" s="41" t="s">
        <v>420</v>
      </c>
      <c r="C258" s="43" t="s">
        <v>81</v>
      </c>
      <c r="D258" s="43" t="s">
        <v>404</v>
      </c>
      <c r="E258" s="49">
        <v>1200</v>
      </c>
      <c r="F258" s="17">
        <v>1200</v>
      </c>
      <c r="G258" s="10">
        <f>8*4</f>
        <v>32</v>
      </c>
      <c r="H258" s="8"/>
      <c r="I258" s="8"/>
      <c r="J258" s="8"/>
      <c r="K258" s="8" t="s">
        <v>16</v>
      </c>
      <c r="L258" s="9"/>
      <c r="M258" s="8" t="s">
        <v>124</v>
      </c>
      <c r="N258" s="10">
        <v>22</v>
      </c>
    </row>
    <row r="259" spans="2:14" ht="20.25">
      <c r="B259" s="60" t="s">
        <v>430</v>
      </c>
      <c r="C259" s="43" t="s">
        <v>95</v>
      </c>
      <c r="D259" s="43" t="s">
        <v>405</v>
      </c>
      <c r="E259" s="49">
        <v>730</v>
      </c>
      <c r="F259" s="17"/>
      <c r="G259" s="10">
        <v>50</v>
      </c>
      <c r="H259" s="8"/>
      <c r="I259" s="8"/>
      <c r="J259" s="8"/>
      <c r="K259" s="8" t="s">
        <v>16</v>
      </c>
      <c r="L259" s="9"/>
      <c r="M259" s="8" t="s">
        <v>124</v>
      </c>
      <c r="N259" s="10">
        <v>22</v>
      </c>
    </row>
    <row r="260" spans="2:14" ht="20.25">
      <c r="B260" s="60"/>
      <c r="C260" s="43" t="s">
        <v>96</v>
      </c>
      <c r="D260" s="43" t="s">
        <v>405</v>
      </c>
      <c r="E260" s="49">
        <v>820</v>
      </c>
      <c r="F260" s="17"/>
      <c r="G260" s="10">
        <v>25</v>
      </c>
      <c r="H260" s="8"/>
      <c r="I260" s="8"/>
      <c r="J260" s="8"/>
      <c r="K260" s="8" t="s">
        <v>16</v>
      </c>
      <c r="L260" s="9"/>
      <c r="M260" s="8" t="s">
        <v>124</v>
      </c>
      <c r="N260" s="10">
        <v>22</v>
      </c>
    </row>
    <row r="261" spans="2:14" ht="40.5">
      <c r="B261" s="41" t="s">
        <v>421</v>
      </c>
      <c r="C261" s="43" t="s">
        <v>131</v>
      </c>
      <c r="D261" s="43" t="s">
        <v>405</v>
      </c>
      <c r="E261" s="49">
        <v>780</v>
      </c>
      <c r="F261" s="17"/>
      <c r="G261" s="10">
        <v>50</v>
      </c>
      <c r="H261" s="8"/>
      <c r="I261" s="8"/>
      <c r="J261" s="8"/>
      <c r="K261" s="8" t="s">
        <v>16</v>
      </c>
      <c r="L261" s="9"/>
      <c r="M261" s="8" t="s">
        <v>124</v>
      </c>
      <c r="N261" s="10">
        <v>22</v>
      </c>
    </row>
    <row r="262" spans="2:14" ht="40.5">
      <c r="B262" s="41" t="s">
        <v>422</v>
      </c>
      <c r="C262" s="43"/>
      <c r="D262" s="43" t="s">
        <v>405</v>
      </c>
      <c r="E262" s="49">
        <v>720</v>
      </c>
      <c r="F262" s="17"/>
      <c r="G262" s="10">
        <v>25</v>
      </c>
      <c r="H262" s="8"/>
      <c r="I262" s="8"/>
      <c r="J262" s="8"/>
      <c r="K262" s="8" t="s">
        <v>16</v>
      </c>
      <c r="L262" s="9"/>
      <c r="M262" s="8" t="s">
        <v>124</v>
      </c>
      <c r="N262" s="10">
        <v>22</v>
      </c>
    </row>
    <row r="263" spans="2:14" ht="40.5">
      <c r="B263" s="41" t="s">
        <v>423</v>
      </c>
      <c r="C263" s="43"/>
      <c r="D263" s="43" t="s">
        <v>406</v>
      </c>
      <c r="E263" s="49">
        <v>900</v>
      </c>
      <c r="F263" s="17"/>
      <c r="G263" s="10">
        <v>25</v>
      </c>
      <c r="H263" s="8"/>
      <c r="I263" s="8"/>
      <c r="J263" s="8"/>
      <c r="K263" s="8" t="s">
        <v>16</v>
      </c>
      <c r="L263" s="9"/>
      <c r="M263" s="8" t="s">
        <v>31</v>
      </c>
      <c r="N263" s="10">
        <v>18</v>
      </c>
    </row>
    <row r="264" spans="2:14" ht="20.25">
      <c r="B264" s="60" t="s">
        <v>424</v>
      </c>
      <c r="C264" s="43" t="s">
        <v>135</v>
      </c>
      <c r="D264" s="43" t="s">
        <v>405</v>
      </c>
      <c r="E264" s="49">
        <v>710</v>
      </c>
      <c r="F264" s="17">
        <v>900</v>
      </c>
      <c r="G264" s="10">
        <v>12</v>
      </c>
      <c r="H264" s="8"/>
      <c r="I264" s="8"/>
      <c r="J264" s="8"/>
      <c r="K264" s="8" t="s">
        <v>16</v>
      </c>
      <c r="L264" s="9"/>
      <c r="M264" s="8" t="s">
        <v>124</v>
      </c>
      <c r="N264" s="10">
        <v>22</v>
      </c>
    </row>
    <row r="265" spans="2:14" ht="20.25">
      <c r="B265" s="60"/>
      <c r="C265" s="43" t="s">
        <v>136</v>
      </c>
      <c r="D265" s="43" t="s">
        <v>405</v>
      </c>
      <c r="E265" s="49">
        <v>850</v>
      </c>
      <c r="F265" s="17"/>
      <c r="G265" s="10">
        <v>25</v>
      </c>
      <c r="H265" s="8"/>
      <c r="I265" s="8"/>
      <c r="J265" s="8"/>
      <c r="K265" s="8" t="s">
        <v>16</v>
      </c>
      <c r="L265" s="9"/>
      <c r="M265" s="8" t="s">
        <v>124</v>
      </c>
      <c r="N265" s="10">
        <v>22</v>
      </c>
    </row>
    <row r="266" spans="2:14" ht="20.25">
      <c r="B266" s="60" t="s">
        <v>425</v>
      </c>
      <c r="C266" s="43" t="s">
        <v>132</v>
      </c>
      <c r="D266" s="43" t="s">
        <v>405</v>
      </c>
      <c r="E266" s="49">
        <v>740</v>
      </c>
      <c r="F266" s="17"/>
      <c r="G266" s="10">
        <v>25</v>
      </c>
      <c r="H266" s="8"/>
      <c r="I266" s="8"/>
      <c r="J266" s="8"/>
      <c r="K266" s="8" t="s">
        <v>16</v>
      </c>
      <c r="L266" s="9"/>
      <c r="M266" s="8" t="s">
        <v>134</v>
      </c>
      <c r="N266" s="10">
        <v>22</v>
      </c>
    </row>
    <row r="267" spans="2:14" ht="20.25">
      <c r="B267" s="60"/>
      <c r="C267" s="43" t="s">
        <v>133</v>
      </c>
      <c r="D267" s="43" t="s">
        <v>405</v>
      </c>
      <c r="E267" s="49">
        <v>740</v>
      </c>
      <c r="F267" s="17"/>
      <c r="G267" s="10">
        <v>30</v>
      </c>
      <c r="H267" s="8"/>
      <c r="I267" s="8"/>
      <c r="J267" s="8"/>
      <c r="K267" s="8" t="s">
        <v>16</v>
      </c>
      <c r="L267" s="9"/>
      <c r="M267" s="8" t="s">
        <v>134</v>
      </c>
      <c r="N267" s="10">
        <v>22</v>
      </c>
    </row>
    <row r="268" spans="2:14" ht="20.25">
      <c r="B268" s="60" t="s">
        <v>426</v>
      </c>
      <c r="C268" s="43"/>
      <c r="D268" s="43" t="s">
        <v>407</v>
      </c>
      <c r="E268" s="48">
        <v>750</v>
      </c>
      <c r="F268" s="17"/>
      <c r="G268" s="10">
        <v>10</v>
      </c>
      <c r="H268" s="8">
        <v>34</v>
      </c>
      <c r="I268" s="8"/>
      <c r="J268" s="8" t="s">
        <v>90</v>
      </c>
      <c r="K268" s="8" t="s">
        <v>16</v>
      </c>
      <c r="L268" s="9"/>
      <c r="M268" s="8" t="s">
        <v>82</v>
      </c>
      <c r="N268" s="10">
        <v>21</v>
      </c>
    </row>
    <row r="269" spans="2:14" ht="20.25">
      <c r="B269" s="60"/>
      <c r="C269" s="43" t="s">
        <v>139</v>
      </c>
      <c r="D269" s="43" t="s">
        <v>406</v>
      </c>
      <c r="E269" s="48">
        <v>870</v>
      </c>
      <c r="F269" s="17">
        <v>700</v>
      </c>
      <c r="G269" s="10">
        <f>13*5+2</f>
        <v>67</v>
      </c>
      <c r="H269" s="8"/>
      <c r="I269" s="8"/>
      <c r="J269" s="8"/>
      <c r="K269" s="8" t="s">
        <v>16</v>
      </c>
      <c r="L269" s="9"/>
      <c r="M269" s="8" t="s">
        <v>124</v>
      </c>
      <c r="N269" s="10">
        <v>22</v>
      </c>
    </row>
    <row r="270" spans="2:14" ht="40.5">
      <c r="B270" s="41" t="s">
        <v>180</v>
      </c>
      <c r="C270" s="43"/>
      <c r="D270" s="43" t="s">
        <v>406</v>
      </c>
      <c r="E270" s="48">
        <v>830</v>
      </c>
      <c r="F270" s="17"/>
      <c r="G270" s="10">
        <v>25</v>
      </c>
      <c r="H270" s="8"/>
      <c r="I270" s="8"/>
      <c r="J270" s="8"/>
      <c r="K270" s="8" t="s">
        <v>16</v>
      </c>
      <c r="L270" s="9"/>
      <c r="M270" s="8" t="s">
        <v>124</v>
      </c>
      <c r="N270" s="10">
        <v>22</v>
      </c>
    </row>
    <row r="271" spans="2:14" ht="40.5">
      <c r="B271" s="41" t="s">
        <v>427</v>
      </c>
      <c r="C271" s="43" t="s">
        <v>137</v>
      </c>
      <c r="D271" s="43" t="s">
        <v>406</v>
      </c>
      <c r="E271" s="48">
        <v>730</v>
      </c>
      <c r="F271" s="17"/>
      <c r="G271" s="10">
        <v>25</v>
      </c>
      <c r="H271" s="8"/>
      <c r="I271" s="8"/>
      <c r="J271" s="8"/>
      <c r="K271" s="8" t="s">
        <v>16</v>
      </c>
      <c r="L271" s="9"/>
      <c r="M271" s="8" t="s">
        <v>124</v>
      </c>
      <c r="N271" s="10">
        <v>22</v>
      </c>
    </row>
    <row r="272" spans="2:14" ht="40.5">
      <c r="B272" s="41" t="s">
        <v>428</v>
      </c>
      <c r="C272" s="43" t="s">
        <v>138</v>
      </c>
      <c r="D272" s="43" t="s">
        <v>406</v>
      </c>
      <c r="E272" s="48">
        <v>1100</v>
      </c>
      <c r="F272" s="17"/>
      <c r="G272" s="10">
        <v>25</v>
      </c>
      <c r="H272" s="8"/>
      <c r="I272" s="8"/>
      <c r="J272" s="8"/>
      <c r="K272" s="8" t="s">
        <v>16</v>
      </c>
      <c r="L272" s="9"/>
      <c r="M272" s="8" t="s">
        <v>124</v>
      </c>
      <c r="N272" s="10">
        <v>22</v>
      </c>
    </row>
    <row r="273" spans="2:14" ht="40.5">
      <c r="B273" s="41" t="s">
        <v>429</v>
      </c>
      <c r="C273" s="43" t="s">
        <v>83</v>
      </c>
      <c r="D273" s="43" t="s">
        <v>404</v>
      </c>
      <c r="E273" s="48">
        <v>750</v>
      </c>
      <c r="F273" s="17">
        <v>700</v>
      </c>
      <c r="G273" s="10">
        <v>5</v>
      </c>
      <c r="H273" s="8"/>
      <c r="I273" s="8"/>
      <c r="J273" s="8"/>
      <c r="K273" s="8"/>
      <c r="L273" s="8"/>
      <c r="M273" s="8"/>
      <c r="N273" s="10"/>
    </row>
    <row r="274" spans="2:14" ht="24">
      <c r="B274" s="67" t="s">
        <v>185</v>
      </c>
      <c r="C274" s="68"/>
      <c r="D274" s="68"/>
      <c r="E274" s="69"/>
      <c r="F274" s="29"/>
      <c r="G274" s="30"/>
      <c r="H274" s="31"/>
      <c r="I274" s="31"/>
      <c r="J274" s="31"/>
      <c r="K274" s="31"/>
      <c r="L274" s="31"/>
      <c r="M274" s="31"/>
      <c r="N274" s="30"/>
    </row>
    <row r="275" spans="2:14" ht="40.5">
      <c r="B275" s="41" t="s">
        <v>417</v>
      </c>
      <c r="C275" s="32"/>
      <c r="D275" s="43" t="s">
        <v>401</v>
      </c>
      <c r="E275" s="48">
        <v>800</v>
      </c>
      <c r="F275" s="29"/>
      <c r="G275" s="30"/>
      <c r="H275" s="31"/>
      <c r="I275" s="31"/>
      <c r="J275" s="31"/>
      <c r="K275" s="31"/>
      <c r="L275" s="31"/>
      <c r="M275" s="31"/>
      <c r="N275" s="30"/>
    </row>
    <row r="276" spans="2:14" ht="20.25">
      <c r="B276" s="60" t="s">
        <v>419</v>
      </c>
      <c r="C276" s="83"/>
      <c r="D276" s="43" t="s">
        <v>402</v>
      </c>
      <c r="E276" s="48">
        <v>1400</v>
      </c>
      <c r="F276" s="29"/>
      <c r="G276" s="30"/>
      <c r="H276" s="31"/>
      <c r="I276" s="31"/>
      <c r="J276" s="31"/>
      <c r="K276" s="31"/>
      <c r="L276" s="31"/>
      <c r="M276" s="31"/>
      <c r="N276" s="30"/>
    </row>
    <row r="277" spans="2:14" ht="20.25">
      <c r="B277" s="60"/>
      <c r="C277" s="84"/>
      <c r="D277" s="43" t="s">
        <v>403</v>
      </c>
      <c r="E277" s="48">
        <v>500</v>
      </c>
      <c r="F277" s="29"/>
      <c r="G277" s="30"/>
      <c r="H277" s="31"/>
      <c r="I277" s="31"/>
      <c r="J277" s="31"/>
      <c r="K277" s="31"/>
      <c r="L277" s="31"/>
      <c r="M277" s="31"/>
      <c r="N277" s="30"/>
    </row>
    <row r="278" spans="2:14" ht="40.5">
      <c r="B278" s="41" t="s">
        <v>418</v>
      </c>
      <c r="C278" s="32"/>
      <c r="D278" s="43" t="s">
        <v>377</v>
      </c>
      <c r="E278" s="48">
        <v>1400</v>
      </c>
      <c r="F278" s="29"/>
      <c r="G278" s="30"/>
      <c r="H278" s="31"/>
      <c r="I278" s="31"/>
      <c r="J278" s="31"/>
      <c r="K278" s="31"/>
      <c r="L278" s="31"/>
      <c r="M278" s="31"/>
      <c r="N278" s="30"/>
    </row>
    <row r="279" spans="2:14" ht="20.25">
      <c r="B279" s="88"/>
      <c r="C279" s="89"/>
      <c r="D279" s="90"/>
      <c r="E279" s="91"/>
      <c r="F279" s="29"/>
      <c r="G279" s="30"/>
      <c r="H279" s="31"/>
      <c r="I279" s="31"/>
      <c r="J279" s="31"/>
      <c r="K279" s="31"/>
      <c r="L279" s="31"/>
      <c r="M279" s="31"/>
      <c r="N279" s="30"/>
    </row>
    <row r="280" spans="2:14" ht="17.25">
      <c r="B280" s="92" t="s">
        <v>481</v>
      </c>
      <c r="C280" s="92"/>
      <c r="D280" s="92"/>
      <c r="E280" s="92"/>
      <c r="F280" s="29"/>
      <c r="G280" s="30"/>
      <c r="H280" s="31"/>
      <c r="I280" s="31"/>
      <c r="J280" s="31"/>
      <c r="K280" s="31"/>
      <c r="L280" s="31"/>
      <c r="M280" s="31"/>
      <c r="N280" s="30"/>
    </row>
  </sheetData>
  <sheetProtection/>
  <mergeCells count="138">
    <mergeCell ref="B280:E280"/>
    <mergeCell ref="C226:C227"/>
    <mergeCell ref="B180:B181"/>
    <mergeCell ref="C180:C181"/>
    <mergeCell ref="B182:B185"/>
    <mergeCell ref="C182:C184"/>
    <mergeCell ref="C190:C192"/>
    <mergeCell ref="B201:B203"/>
    <mergeCell ref="C202:C203"/>
    <mergeCell ref="C210:C211"/>
    <mergeCell ref="B104:B105"/>
    <mergeCell ref="C104:C105"/>
    <mergeCell ref="B106:B113"/>
    <mergeCell ref="C106:C108"/>
    <mergeCell ref="C109:C110"/>
    <mergeCell ref="C111:C113"/>
    <mergeCell ref="B33:B34"/>
    <mergeCell ref="B36:B44"/>
    <mergeCell ref="B45:B48"/>
    <mergeCell ref="C33:C34"/>
    <mergeCell ref="C36:C42"/>
    <mergeCell ref="C43:C44"/>
    <mergeCell ref="C45:C46"/>
    <mergeCell ref="C47:C48"/>
    <mergeCell ref="B72:B86"/>
    <mergeCell ref="C72:C79"/>
    <mergeCell ref="C80:C83"/>
    <mergeCell ref="B50:B52"/>
    <mergeCell ref="C50:C52"/>
    <mergeCell ref="B53:B54"/>
    <mergeCell ref="C53:C54"/>
    <mergeCell ref="B55:B56"/>
    <mergeCell ref="C55:C56"/>
    <mergeCell ref="B57:B61"/>
    <mergeCell ref="B69:B71"/>
    <mergeCell ref="C69:C71"/>
    <mergeCell ref="B7:B8"/>
    <mergeCell ref="B11:B13"/>
    <mergeCell ref="B14:B15"/>
    <mergeCell ref="B20:B22"/>
    <mergeCell ref="B23:B25"/>
    <mergeCell ref="B26:B31"/>
    <mergeCell ref="C23:C25"/>
    <mergeCell ref="C27:C28"/>
    <mergeCell ref="C29:C30"/>
    <mergeCell ref="B251:B256"/>
    <mergeCell ref="C251:C252"/>
    <mergeCell ref="B264:B265"/>
    <mergeCell ref="C228:C230"/>
    <mergeCell ref="C236:C238"/>
    <mergeCell ref="C239:C240"/>
    <mergeCell ref="B210:B211"/>
    <mergeCell ref="B266:B267"/>
    <mergeCell ref="B268:B269"/>
    <mergeCell ref="B274:E274"/>
    <mergeCell ref="B276:B277"/>
    <mergeCell ref="C276:C277"/>
    <mergeCell ref="B239:B240"/>
    <mergeCell ref="B244:B245"/>
    <mergeCell ref="B246:B250"/>
    <mergeCell ref="C247:C248"/>
    <mergeCell ref="C249:C250"/>
    <mergeCell ref="B136:E136"/>
    <mergeCell ref="B148:B153"/>
    <mergeCell ref="C148:C149"/>
    <mergeCell ref="B157:B158"/>
    <mergeCell ref="C157:C158"/>
    <mergeCell ref="B159:B162"/>
    <mergeCell ref="B154:B155"/>
    <mergeCell ref="C154:C155"/>
    <mergeCell ref="B163:B166"/>
    <mergeCell ref="C164:C166"/>
    <mergeCell ref="C167:C169"/>
    <mergeCell ref="B204:B206"/>
    <mergeCell ref="C204:C206"/>
    <mergeCell ref="B167:B169"/>
    <mergeCell ref="B170:B171"/>
    <mergeCell ref="B190:B192"/>
    <mergeCell ref="B193:B194"/>
    <mergeCell ref="B195:B199"/>
    <mergeCell ref="C207:C208"/>
    <mergeCell ref="B172:B177"/>
    <mergeCell ref="C175:C176"/>
    <mergeCell ref="B32:E32"/>
    <mergeCell ref="B5:E5"/>
    <mergeCell ref="C193:C194"/>
    <mergeCell ref="B100:B101"/>
    <mergeCell ref="B130:B135"/>
    <mergeCell ref="C130:C135"/>
    <mergeCell ref="C159:C162"/>
    <mergeCell ref="B2:C2"/>
    <mergeCell ref="B3:E3"/>
    <mergeCell ref="C254:C255"/>
    <mergeCell ref="B259:B260"/>
    <mergeCell ref="B257:E257"/>
    <mergeCell ref="B241:E241"/>
    <mergeCell ref="B233:B235"/>
    <mergeCell ref="C233:C235"/>
    <mergeCell ref="B228:B232"/>
    <mergeCell ref="B207:B208"/>
    <mergeCell ref="B221:B222"/>
    <mergeCell ref="B226:B227"/>
    <mergeCell ref="B236:B238"/>
    <mergeCell ref="B209:E209"/>
    <mergeCell ref="B212:B218"/>
    <mergeCell ref="B219:B220"/>
    <mergeCell ref="C212:C213"/>
    <mergeCell ref="C214:C216"/>
    <mergeCell ref="C219:C220"/>
    <mergeCell ref="C221:C222"/>
    <mergeCell ref="B140:B141"/>
    <mergeCell ref="B142:B147"/>
    <mergeCell ref="G36:G38"/>
    <mergeCell ref="B62:B64"/>
    <mergeCell ref="B65:B67"/>
    <mergeCell ref="C65:C67"/>
    <mergeCell ref="C60:C61"/>
    <mergeCell ref="C102:C103"/>
    <mergeCell ref="C121:C123"/>
    <mergeCell ref="B124:B127"/>
    <mergeCell ref="C125:C126"/>
    <mergeCell ref="B96:B99"/>
    <mergeCell ref="C96:C99"/>
    <mergeCell ref="B116:B120"/>
    <mergeCell ref="C118:C120"/>
    <mergeCell ref="B121:B123"/>
    <mergeCell ref="B114:B115"/>
    <mergeCell ref="C114:C115"/>
    <mergeCell ref="B102:B103"/>
    <mergeCell ref="D2:E2"/>
    <mergeCell ref="C85:C86"/>
    <mergeCell ref="C100:C101"/>
    <mergeCell ref="B87:B88"/>
    <mergeCell ref="C87:C88"/>
    <mergeCell ref="B89:B90"/>
    <mergeCell ref="C89:C90"/>
    <mergeCell ref="B91:B94"/>
    <mergeCell ref="C91:C94"/>
  </mergeCells>
  <printOptions horizontalCentered="1"/>
  <pageMargins left="0" right="0" top="0" bottom="0" header="0" footer="0"/>
  <pageSetup fitToHeight="1" fitToWidth="1" horizontalDpi="500" verticalDpi="500" orientation="portrait" paperSize="9" scale="11" r:id="rId2"/>
  <rowBreaks count="1" manualBreakCount="1">
    <brk id="20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прайс, Магнолия Парк</dc:title>
  <dc:subject/>
  <dc:creator>AVK</dc:creator>
  <cp:keywords>питомник, Магнолия Парк, прайс</cp:keywords>
  <dc:description/>
  <cp:lastModifiedBy>Александр Кордюков</cp:lastModifiedBy>
  <cp:lastPrinted>2023-04-13T05:50:02Z</cp:lastPrinted>
  <dcterms:created xsi:type="dcterms:W3CDTF">2019-05-14T12:32:28Z</dcterms:created>
  <dcterms:modified xsi:type="dcterms:W3CDTF">2023-04-21T05:22:27Z</dcterms:modified>
  <cp:category/>
  <cp:version/>
  <cp:contentType/>
  <cp:contentStatus/>
</cp:coreProperties>
</file>